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\Desktop\"/>
    </mc:Choice>
  </mc:AlternateContent>
  <bookViews>
    <workbookView xWindow="120" yWindow="60" windowWidth="15480" windowHeight="9540" firstSheet="2" activeTab="4"/>
  </bookViews>
  <sheets>
    <sheet name="درجه مکانیزاسیون محصولات باغی98" sheetId="1" r:id="rId1"/>
    <sheet name="ضریب مکانیزاسیون98" sheetId="3" r:id="rId2"/>
    <sheet name="درجه مکانیزاسیون زراعی 98" sheetId="4" r:id="rId3"/>
    <sheet name="ضريب مكانيزاسيون باغي سال 98" sheetId="2" r:id="rId4"/>
    <sheet name="آمار ماشین های خودگردان 98" sheetId="5" r:id="rId5"/>
  </sheets>
  <calcPr calcId="152511"/>
</workbook>
</file>

<file path=xl/calcChain.xml><?xml version="1.0" encoding="utf-8"?>
<calcChain xmlns="http://schemas.openxmlformats.org/spreadsheetml/2006/main">
  <c r="F34" i="5" l="1"/>
  <c r="E34" i="5"/>
  <c r="D34" i="5"/>
  <c r="B34" i="5"/>
  <c r="G33" i="5"/>
  <c r="G32" i="5"/>
  <c r="G31" i="5"/>
  <c r="G30" i="5"/>
  <c r="G29" i="5"/>
  <c r="G28" i="5"/>
  <c r="G27" i="5"/>
  <c r="G26" i="5"/>
  <c r="G34" i="5" s="1"/>
  <c r="G25" i="5"/>
  <c r="F22" i="5"/>
  <c r="E22" i="5"/>
  <c r="D22" i="5"/>
  <c r="C22" i="5"/>
  <c r="B22" i="5"/>
  <c r="G22" i="5" s="1"/>
  <c r="G21" i="5"/>
  <c r="G20" i="5"/>
  <c r="P17" i="5"/>
  <c r="O17" i="5"/>
  <c r="N17" i="5"/>
  <c r="M17" i="5"/>
  <c r="L17" i="5"/>
  <c r="J17" i="5"/>
  <c r="I17" i="5"/>
  <c r="H17" i="5"/>
  <c r="G17" i="5"/>
  <c r="F17" i="5"/>
  <c r="E17" i="5"/>
  <c r="D17" i="5"/>
  <c r="C17" i="5"/>
  <c r="K17" i="5" s="1"/>
  <c r="B17" i="5"/>
  <c r="Q16" i="5"/>
  <c r="K16" i="5"/>
  <c r="Q15" i="5"/>
  <c r="Q17" i="5" s="1"/>
  <c r="K15" i="5"/>
  <c r="AQ11" i="5"/>
  <c r="AP11" i="5"/>
  <c r="AO11" i="5"/>
  <c r="AN11" i="5"/>
  <c r="AM11" i="5"/>
  <c r="AL11" i="5"/>
  <c r="AK11" i="5"/>
  <c r="AJ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R10" i="5"/>
  <c r="AI10" i="5"/>
  <c r="AR9" i="5"/>
  <c r="AI9" i="5"/>
  <c r="AR8" i="5"/>
  <c r="AI8" i="5"/>
  <c r="AR7" i="5"/>
  <c r="AI7" i="5"/>
  <c r="AR6" i="5"/>
  <c r="AI6" i="5"/>
  <c r="AR5" i="5"/>
  <c r="AR11" i="5" s="1"/>
  <c r="AI5" i="5"/>
  <c r="AI11" i="5" s="1"/>
  <c r="S44" i="4" l="1"/>
  <c r="S43" i="4"/>
  <c r="S42" i="4"/>
  <c r="S41" i="4"/>
  <c r="S40" i="4"/>
  <c r="S39" i="4"/>
  <c r="S38" i="4"/>
  <c r="S37" i="4"/>
  <c r="T37" i="4" s="1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T22" i="4" s="1"/>
  <c r="S21" i="4"/>
  <c r="S20" i="4"/>
  <c r="S19" i="4"/>
  <c r="S18" i="4"/>
  <c r="S17" i="4"/>
  <c r="S16" i="4"/>
  <c r="S15" i="4"/>
  <c r="S14" i="4"/>
  <c r="T14" i="4" s="1"/>
  <c r="S13" i="4"/>
  <c r="S12" i="4"/>
  <c r="S11" i="4"/>
  <c r="S10" i="4"/>
  <c r="S9" i="4"/>
  <c r="T9" i="4" s="1"/>
  <c r="S8" i="4"/>
  <c r="S7" i="4"/>
  <c r="S6" i="4"/>
  <c r="S46" i="4" s="1"/>
  <c r="S45" i="4" s="1"/>
  <c r="S5" i="4"/>
  <c r="S4" i="4"/>
  <c r="S3" i="4"/>
  <c r="T6" i="4" l="1"/>
  <c r="D132" i="3"/>
  <c r="D130" i="3"/>
  <c r="D129" i="3"/>
  <c r="D128" i="3"/>
  <c r="D127" i="3"/>
  <c r="D126" i="3"/>
  <c r="Q121" i="3"/>
  <c r="Q122" i="3" s="1"/>
  <c r="Q124" i="3" s="1"/>
  <c r="N121" i="3"/>
  <c r="L121" i="3"/>
  <c r="Q120" i="3"/>
  <c r="O120" i="3"/>
  <c r="M120" i="3"/>
  <c r="Q119" i="3"/>
  <c r="O119" i="3"/>
  <c r="P119" i="3" s="1"/>
  <c r="M119" i="3"/>
  <c r="Q118" i="3"/>
  <c r="O118" i="3"/>
  <c r="M118" i="3"/>
  <c r="Q117" i="3"/>
  <c r="O117" i="3"/>
  <c r="M117" i="3"/>
  <c r="Q116" i="3"/>
  <c r="O116" i="3"/>
  <c r="M116" i="3"/>
  <c r="M121" i="3" s="1"/>
  <c r="Q115" i="3"/>
  <c r="O115" i="3"/>
  <c r="M115" i="3"/>
  <c r="K112" i="3"/>
  <c r="J112" i="3"/>
  <c r="H112" i="3"/>
  <c r="Q111" i="3"/>
  <c r="P111" i="3"/>
  <c r="K111" i="3"/>
  <c r="I111" i="3"/>
  <c r="Q110" i="3"/>
  <c r="P110" i="3"/>
  <c r="K110" i="3"/>
  <c r="I110" i="3"/>
  <c r="Q109" i="3"/>
  <c r="P109" i="3"/>
  <c r="K109" i="3"/>
  <c r="I109" i="3"/>
  <c r="Q108" i="3"/>
  <c r="P108" i="3"/>
  <c r="K108" i="3"/>
  <c r="I108" i="3"/>
  <c r="Q107" i="3"/>
  <c r="P107" i="3"/>
  <c r="K107" i="3"/>
  <c r="I107" i="3"/>
  <c r="Q106" i="3"/>
  <c r="P106" i="3"/>
  <c r="K106" i="3"/>
  <c r="I106" i="3"/>
  <c r="Q105" i="3"/>
  <c r="P105" i="3"/>
  <c r="K105" i="3"/>
  <c r="I105" i="3"/>
  <c r="Q104" i="3"/>
  <c r="P104" i="3"/>
  <c r="K104" i="3"/>
  <c r="I104" i="3"/>
  <c r="Q103" i="3"/>
  <c r="P103" i="3"/>
  <c r="K103" i="3"/>
  <c r="I103" i="3"/>
  <c r="Q102" i="3"/>
  <c r="P102" i="3"/>
  <c r="K102" i="3"/>
  <c r="I102" i="3"/>
  <c r="Q101" i="3"/>
  <c r="P101" i="3"/>
  <c r="K101" i="3"/>
  <c r="I101" i="3"/>
  <c r="Q100" i="3"/>
  <c r="P100" i="3"/>
  <c r="K100" i="3"/>
  <c r="I100" i="3"/>
  <c r="Q99" i="3"/>
  <c r="P99" i="3"/>
  <c r="K99" i="3"/>
  <c r="I99" i="3"/>
  <c r="Q98" i="3"/>
  <c r="P98" i="3"/>
  <c r="K98" i="3"/>
  <c r="I98" i="3"/>
  <c r="Q97" i="3"/>
  <c r="P97" i="3"/>
  <c r="K97" i="3"/>
  <c r="I97" i="3"/>
  <c r="Q96" i="3"/>
  <c r="P96" i="3"/>
  <c r="K96" i="3"/>
  <c r="I96" i="3"/>
  <c r="Q95" i="3"/>
  <c r="P95" i="3"/>
  <c r="K95" i="3"/>
  <c r="I95" i="3"/>
  <c r="Q94" i="3"/>
  <c r="P94" i="3"/>
  <c r="K94" i="3"/>
  <c r="I94" i="3"/>
  <c r="Q93" i="3"/>
  <c r="P93" i="3"/>
  <c r="K93" i="3"/>
  <c r="I93" i="3"/>
  <c r="Q92" i="3"/>
  <c r="Q112" i="3" s="1"/>
  <c r="P92" i="3"/>
  <c r="P112" i="3" s="1"/>
  <c r="K92" i="3"/>
  <c r="I92" i="3"/>
  <c r="I112" i="3" s="1"/>
  <c r="Q89" i="3"/>
  <c r="F89" i="3"/>
  <c r="D89" i="3"/>
  <c r="Q88" i="3"/>
  <c r="G88" i="3"/>
  <c r="E88" i="3"/>
  <c r="Q87" i="3"/>
  <c r="G87" i="3"/>
  <c r="P87" i="3" s="1"/>
  <c r="E87" i="3"/>
  <c r="Q86" i="3"/>
  <c r="G86" i="3"/>
  <c r="E86" i="3"/>
  <c r="Q85" i="3"/>
  <c r="G85" i="3"/>
  <c r="P85" i="3" s="1"/>
  <c r="E85" i="3"/>
  <c r="Q84" i="3"/>
  <c r="G84" i="3"/>
  <c r="E84" i="3"/>
  <c r="Q83" i="3"/>
  <c r="G83" i="3"/>
  <c r="P83" i="3" s="1"/>
  <c r="E83" i="3"/>
  <c r="Q82" i="3"/>
  <c r="G82" i="3"/>
  <c r="E82" i="3"/>
  <c r="Q81" i="3"/>
  <c r="G81" i="3"/>
  <c r="P81" i="3" s="1"/>
  <c r="E81" i="3"/>
  <c r="Q80" i="3"/>
  <c r="G80" i="3"/>
  <c r="E80" i="3"/>
  <c r="Q79" i="3"/>
  <c r="G79" i="3"/>
  <c r="P79" i="3" s="1"/>
  <c r="E79" i="3"/>
  <c r="Q78" i="3"/>
  <c r="G78" i="3"/>
  <c r="E78" i="3"/>
  <c r="Q77" i="3"/>
  <c r="G77" i="3"/>
  <c r="P77" i="3" s="1"/>
  <c r="E77" i="3"/>
  <c r="Q76" i="3"/>
  <c r="G76" i="3"/>
  <c r="E76" i="3"/>
  <c r="Q75" i="3"/>
  <c r="G75" i="3"/>
  <c r="P75" i="3" s="1"/>
  <c r="E75" i="3"/>
  <c r="Q74" i="3"/>
  <c r="G74" i="3"/>
  <c r="E74" i="3"/>
  <c r="Q73" i="3"/>
  <c r="G73" i="3"/>
  <c r="P73" i="3" s="1"/>
  <c r="E73" i="3"/>
  <c r="Q72" i="3"/>
  <c r="G72" i="3"/>
  <c r="E72" i="3"/>
  <c r="Q71" i="3"/>
  <c r="G71" i="3"/>
  <c r="P71" i="3" s="1"/>
  <c r="E71" i="3"/>
  <c r="Q70" i="3"/>
  <c r="G70" i="3"/>
  <c r="E70" i="3"/>
  <c r="Q69" i="3"/>
  <c r="G69" i="3"/>
  <c r="P69" i="3" s="1"/>
  <c r="E69" i="3"/>
  <c r="Q68" i="3"/>
  <c r="G68" i="3"/>
  <c r="E68" i="3"/>
  <c r="Q67" i="3"/>
  <c r="G67" i="3"/>
  <c r="P67" i="3" s="1"/>
  <c r="E67" i="3"/>
  <c r="Q66" i="3"/>
  <c r="G66" i="3"/>
  <c r="E66" i="3"/>
  <c r="Q65" i="3"/>
  <c r="G65" i="3"/>
  <c r="P65" i="3" s="1"/>
  <c r="E65" i="3"/>
  <c r="Q64" i="3"/>
  <c r="G64" i="3"/>
  <c r="E64" i="3"/>
  <c r="Q63" i="3"/>
  <c r="G63" i="3"/>
  <c r="P63" i="3" s="1"/>
  <c r="E63" i="3"/>
  <c r="Q62" i="3"/>
  <c r="G62" i="3"/>
  <c r="E62" i="3"/>
  <c r="Q61" i="3"/>
  <c r="G61" i="3"/>
  <c r="P61" i="3" s="1"/>
  <c r="E61" i="3"/>
  <c r="Q60" i="3"/>
  <c r="G60" i="3"/>
  <c r="E60" i="3"/>
  <c r="Q59" i="3"/>
  <c r="G59" i="3"/>
  <c r="P59" i="3" s="1"/>
  <c r="E59" i="3"/>
  <c r="Q58" i="3"/>
  <c r="G58" i="3"/>
  <c r="E58" i="3"/>
  <c r="Q57" i="3"/>
  <c r="G57" i="3"/>
  <c r="P57" i="3" s="1"/>
  <c r="E57" i="3"/>
  <c r="Q56" i="3"/>
  <c r="G56" i="3"/>
  <c r="E56" i="3"/>
  <c r="Q55" i="3"/>
  <c r="G55" i="3"/>
  <c r="P55" i="3" s="1"/>
  <c r="E55" i="3"/>
  <c r="Q54" i="3"/>
  <c r="G54" i="3"/>
  <c r="E54" i="3"/>
  <c r="Q53" i="3"/>
  <c r="G53" i="3"/>
  <c r="P53" i="3" s="1"/>
  <c r="E53" i="3"/>
  <c r="Q52" i="3"/>
  <c r="G52" i="3"/>
  <c r="E52" i="3"/>
  <c r="Q51" i="3"/>
  <c r="G51" i="3"/>
  <c r="P51" i="3" s="1"/>
  <c r="E51" i="3"/>
  <c r="Q50" i="3"/>
  <c r="G50" i="3"/>
  <c r="E50" i="3"/>
  <c r="Q49" i="3"/>
  <c r="G49" i="3"/>
  <c r="P49" i="3" s="1"/>
  <c r="E49" i="3"/>
  <c r="Q48" i="3"/>
  <c r="G48" i="3"/>
  <c r="E48" i="3"/>
  <c r="Q47" i="3"/>
  <c r="G47" i="3"/>
  <c r="P47" i="3" s="1"/>
  <c r="E47" i="3"/>
  <c r="Q46" i="3"/>
  <c r="G46" i="3"/>
  <c r="E46" i="3"/>
  <c r="Q45" i="3"/>
  <c r="G45" i="3"/>
  <c r="P45" i="3" s="1"/>
  <c r="E45" i="3"/>
  <c r="Q44" i="3"/>
  <c r="G44" i="3"/>
  <c r="E44" i="3"/>
  <c r="Q43" i="3"/>
  <c r="G43" i="3"/>
  <c r="P43" i="3" s="1"/>
  <c r="E43" i="3"/>
  <c r="Q42" i="3"/>
  <c r="G42" i="3"/>
  <c r="E42" i="3"/>
  <c r="Q41" i="3"/>
  <c r="G41" i="3"/>
  <c r="P41" i="3" s="1"/>
  <c r="E41" i="3"/>
  <c r="Q40" i="3"/>
  <c r="G40" i="3"/>
  <c r="E40" i="3"/>
  <c r="Q39" i="3"/>
  <c r="G39" i="3"/>
  <c r="P39" i="3" s="1"/>
  <c r="E39" i="3"/>
  <c r="Q38" i="3"/>
  <c r="G38" i="3"/>
  <c r="E38" i="3"/>
  <c r="Q37" i="3"/>
  <c r="G37" i="3"/>
  <c r="P37" i="3" s="1"/>
  <c r="E37" i="3"/>
  <c r="Q36" i="3"/>
  <c r="G36" i="3"/>
  <c r="E36" i="3"/>
  <c r="Q35" i="3"/>
  <c r="G35" i="3"/>
  <c r="P35" i="3" s="1"/>
  <c r="E35" i="3"/>
  <c r="Q34" i="3"/>
  <c r="G34" i="3"/>
  <c r="E34" i="3"/>
  <c r="Q33" i="3"/>
  <c r="G33" i="3"/>
  <c r="P33" i="3" s="1"/>
  <c r="E33" i="3"/>
  <c r="Q32" i="3"/>
  <c r="G32" i="3"/>
  <c r="E32" i="3"/>
  <c r="Q31" i="3"/>
  <c r="G31" i="3"/>
  <c r="P31" i="3" s="1"/>
  <c r="E31" i="3"/>
  <c r="Q30" i="3"/>
  <c r="G30" i="3"/>
  <c r="E30" i="3"/>
  <c r="Q29" i="3"/>
  <c r="G29" i="3"/>
  <c r="P29" i="3" s="1"/>
  <c r="E29" i="3"/>
  <c r="Q28" i="3"/>
  <c r="G28" i="3"/>
  <c r="E28" i="3"/>
  <c r="Q27" i="3"/>
  <c r="G27" i="3"/>
  <c r="P27" i="3" s="1"/>
  <c r="E27" i="3"/>
  <c r="Q26" i="3"/>
  <c r="G26" i="3"/>
  <c r="E26" i="3"/>
  <c r="Q25" i="3"/>
  <c r="G25" i="3"/>
  <c r="P25" i="3" s="1"/>
  <c r="E25" i="3"/>
  <c r="Q24" i="3"/>
  <c r="G24" i="3"/>
  <c r="E24" i="3"/>
  <c r="Q23" i="3"/>
  <c r="G23" i="3"/>
  <c r="P23" i="3" s="1"/>
  <c r="E23" i="3"/>
  <c r="Q22" i="3"/>
  <c r="G22" i="3"/>
  <c r="E22" i="3"/>
  <c r="Q21" i="3"/>
  <c r="G21" i="3"/>
  <c r="P21" i="3" s="1"/>
  <c r="E21" i="3"/>
  <c r="Q20" i="3"/>
  <c r="G20" i="3"/>
  <c r="E20" i="3"/>
  <c r="E89" i="3" s="1"/>
  <c r="Q19" i="3"/>
  <c r="G19" i="3"/>
  <c r="P19" i="3" s="1"/>
  <c r="E19" i="3"/>
  <c r="Q18" i="3"/>
  <c r="G18" i="3"/>
  <c r="E18" i="3"/>
  <c r="Q17" i="3"/>
  <c r="G17" i="3"/>
  <c r="P17" i="3" s="1"/>
  <c r="E17" i="3"/>
  <c r="Q16" i="3"/>
  <c r="G16" i="3"/>
  <c r="P16" i="3" s="1"/>
  <c r="E16" i="3"/>
  <c r="Q15" i="3"/>
  <c r="G15" i="3"/>
  <c r="P15" i="3" s="1"/>
  <c r="E15" i="3"/>
  <c r="Q14" i="3"/>
  <c r="G14" i="3"/>
  <c r="P14" i="3" s="1"/>
  <c r="E14" i="3"/>
  <c r="Q13" i="3"/>
  <c r="G13" i="3"/>
  <c r="P13" i="3" s="1"/>
  <c r="E13" i="3"/>
  <c r="Q12" i="3"/>
  <c r="G12" i="3"/>
  <c r="P12" i="3" s="1"/>
  <c r="E12" i="3"/>
  <c r="Q11" i="3"/>
  <c r="G11" i="3"/>
  <c r="P11" i="3" s="1"/>
  <c r="E11" i="3"/>
  <c r="Q10" i="3"/>
  <c r="G10" i="3"/>
  <c r="P10" i="3" s="1"/>
  <c r="E10" i="3"/>
  <c r="Q9" i="3"/>
  <c r="G9" i="3"/>
  <c r="P9" i="3" s="1"/>
  <c r="E9" i="3"/>
  <c r="Q8" i="3"/>
  <c r="G8" i="3"/>
  <c r="P8" i="3" s="1"/>
  <c r="E8" i="3"/>
  <c r="Q7" i="3"/>
  <c r="G7" i="3"/>
  <c r="G89" i="3" s="1"/>
  <c r="E7" i="3"/>
  <c r="P117" i="3" l="1"/>
  <c r="P18" i="3"/>
  <c r="P22" i="3"/>
  <c r="P26" i="3"/>
  <c r="P30" i="3"/>
  <c r="P34" i="3"/>
  <c r="P38" i="3"/>
  <c r="P42" i="3"/>
  <c r="P46" i="3"/>
  <c r="P50" i="3"/>
  <c r="P54" i="3"/>
  <c r="P58" i="3"/>
  <c r="P62" i="3"/>
  <c r="P66" i="3"/>
  <c r="P70" i="3"/>
  <c r="P74" i="3"/>
  <c r="P78" i="3"/>
  <c r="P82" i="3"/>
  <c r="P86" i="3"/>
  <c r="P116" i="3"/>
  <c r="P120" i="3"/>
  <c r="O121" i="3"/>
  <c r="P115" i="3"/>
  <c r="P7" i="3"/>
  <c r="P20" i="3"/>
  <c r="P24" i="3"/>
  <c r="P28" i="3"/>
  <c r="P32" i="3"/>
  <c r="P36" i="3"/>
  <c r="P40" i="3"/>
  <c r="P44" i="3"/>
  <c r="P48" i="3"/>
  <c r="P52" i="3"/>
  <c r="P56" i="3"/>
  <c r="P60" i="3"/>
  <c r="P64" i="3"/>
  <c r="P68" i="3"/>
  <c r="P72" i="3"/>
  <c r="P76" i="3"/>
  <c r="P80" i="3"/>
  <c r="P84" i="3"/>
  <c r="P88" i="3"/>
  <c r="P118" i="3"/>
  <c r="P89" i="3" l="1"/>
  <c r="P121" i="3"/>
  <c r="P122" i="3" l="1"/>
  <c r="P124" i="3" s="1"/>
  <c r="B106" i="2"/>
  <c r="B107" i="2" s="1"/>
  <c r="K96" i="2"/>
  <c r="I96" i="2"/>
  <c r="N95" i="2"/>
  <c r="L95" i="2"/>
  <c r="J95" i="2"/>
  <c r="M95" i="2" s="1"/>
  <c r="N94" i="2"/>
  <c r="L94" i="2"/>
  <c r="J94" i="2"/>
  <c r="M94" i="2" s="1"/>
  <c r="N93" i="2"/>
  <c r="L93" i="2"/>
  <c r="J93" i="2"/>
  <c r="M93" i="2" s="1"/>
  <c r="N92" i="2"/>
  <c r="N96" i="2" s="1"/>
  <c r="L92" i="2"/>
  <c r="L96" i="2" s="1"/>
  <c r="J92" i="2"/>
  <c r="M92" i="2" s="1"/>
  <c r="G89" i="2"/>
  <c r="E89" i="2"/>
  <c r="N88" i="2"/>
  <c r="H88" i="2"/>
  <c r="F88" i="2"/>
  <c r="M88" i="2" s="1"/>
  <c r="N87" i="2"/>
  <c r="H87" i="2"/>
  <c r="F87" i="2"/>
  <c r="M87" i="2" s="1"/>
  <c r="N86" i="2"/>
  <c r="H86" i="2"/>
  <c r="F86" i="2"/>
  <c r="M86" i="2" s="1"/>
  <c r="N85" i="2"/>
  <c r="H85" i="2"/>
  <c r="F85" i="2"/>
  <c r="M85" i="2" s="1"/>
  <c r="N84" i="2"/>
  <c r="H84" i="2"/>
  <c r="F84" i="2"/>
  <c r="M84" i="2" s="1"/>
  <c r="N83" i="2"/>
  <c r="H83" i="2"/>
  <c r="F83" i="2"/>
  <c r="M83" i="2" s="1"/>
  <c r="N82" i="2"/>
  <c r="H82" i="2"/>
  <c r="F82" i="2"/>
  <c r="M82" i="2" s="1"/>
  <c r="N81" i="2"/>
  <c r="H81" i="2"/>
  <c r="F81" i="2"/>
  <c r="M81" i="2" s="1"/>
  <c r="N80" i="2"/>
  <c r="H80" i="2"/>
  <c r="F80" i="2"/>
  <c r="M80" i="2" s="1"/>
  <c r="N79" i="2"/>
  <c r="H79" i="2"/>
  <c r="F79" i="2"/>
  <c r="M79" i="2" s="1"/>
  <c r="N78" i="2"/>
  <c r="H78" i="2"/>
  <c r="F78" i="2"/>
  <c r="M78" i="2" s="1"/>
  <c r="N77" i="2"/>
  <c r="H77" i="2"/>
  <c r="F77" i="2"/>
  <c r="M77" i="2" s="1"/>
  <c r="N76" i="2"/>
  <c r="H76" i="2"/>
  <c r="F76" i="2"/>
  <c r="M76" i="2" s="1"/>
  <c r="N75" i="2"/>
  <c r="H75" i="2"/>
  <c r="F75" i="2"/>
  <c r="M75" i="2" s="1"/>
  <c r="N74" i="2"/>
  <c r="H74" i="2"/>
  <c r="F74" i="2"/>
  <c r="M74" i="2" s="1"/>
  <c r="N73" i="2"/>
  <c r="H73" i="2"/>
  <c r="F73" i="2"/>
  <c r="M73" i="2" s="1"/>
  <c r="N72" i="2"/>
  <c r="H72" i="2"/>
  <c r="F72" i="2"/>
  <c r="M72" i="2" s="1"/>
  <c r="N71" i="2"/>
  <c r="H71" i="2"/>
  <c r="F71" i="2"/>
  <c r="M71" i="2" s="1"/>
  <c r="N70" i="2"/>
  <c r="H70" i="2"/>
  <c r="F70" i="2"/>
  <c r="M70" i="2" s="1"/>
  <c r="N69" i="2"/>
  <c r="H69" i="2"/>
  <c r="F69" i="2"/>
  <c r="M69" i="2" s="1"/>
  <c r="N68" i="2"/>
  <c r="H68" i="2"/>
  <c r="F68" i="2"/>
  <c r="M68" i="2" s="1"/>
  <c r="N67" i="2"/>
  <c r="H67" i="2"/>
  <c r="F67" i="2"/>
  <c r="M67" i="2" s="1"/>
  <c r="N66" i="2"/>
  <c r="H66" i="2"/>
  <c r="F66" i="2"/>
  <c r="M66" i="2" s="1"/>
  <c r="N65" i="2"/>
  <c r="H65" i="2"/>
  <c r="F65" i="2"/>
  <c r="M65" i="2" s="1"/>
  <c r="N64" i="2"/>
  <c r="H64" i="2"/>
  <c r="F64" i="2"/>
  <c r="M64" i="2" s="1"/>
  <c r="N63" i="2"/>
  <c r="H63" i="2"/>
  <c r="F63" i="2"/>
  <c r="M63" i="2" s="1"/>
  <c r="N62" i="2"/>
  <c r="H62" i="2"/>
  <c r="F62" i="2"/>
  <c r="M62" i="2" s="1"/>
  <c r="N61" i="2"/>
  <c r="H61" i="2"/>
  <c r="F61" i="2"/>
  <c r="M61" i="2" s="1"/>
  <c r="N60" i="2"/>
  <c r="H60" i="2"/>
  <c r="F60" i="2"/>
  <c r="M60" i="2" s="1"/>
  <c r="N59" i="2"/>
  <c r="H59" i="2"/>
  <c r="F59" i="2"/>
  <c r="M59" i="2" s="1"/>
  <c r="N58" i="2"/>
  <c r="H58" i="2"/>
  <c r="F58" i="2"/>
  <c r="M58" i="2" s="1"/>
  <c r="N57" i="2"/>
  <c r="H57" i="2"/>
  <c r="F57" i="2"/>
  <c r="M57" i="2" s="1"/>
  <c r="N56" i="2"/>
  <c r="H56" i="2"/>
  <c r="F56" i="2"/>
  <c r="M56" i="2" s="1"/>
  <c r="N55" i="2"/>
  <c r="H55" i="2"/>
  <c r="F55" i="2"/>
  <c r="M55" i="2" s="1"/>
  <c r="N54" i="2"/>
  <c r="H54" i="2"/>
  <c r="F54" i="2"/>
  <c r="M54" i="2" s="1"/>
  <c r="N53" i="2"/>
  <c r="H53" i="2"/>
  <c r="F53" i="2"/>
  <c r="M53" i="2" s="1"/>
  <c r="N52" i="2"/>
  <c r="H52" i="2"/>
  <c r="F52" i="2"/>
  <c r="M52" i="2" s="1"/>
  <c r="N51" i="2"/>
  <c r="H51" i="2"/>
  <c r="F51" i="2"/>
  <c r="M51" i="2" s="1"/>
  <c r="N50" i="2"/>
  <c r="H50" i="2"/>
  <c r="F50" i="2"/>
  <c r="M50" i="2" s="1"/>
  <c r="N49" i="2"/>
  <c r="H49" i="2"/>
  <c r="F49" i="2"/>
  <c r="M49" i="2" s="1"/>
  <c r="N48" i="2"/>
  <c r="H48" i="2"/>
  <c r="F48" i="2"/>
  <c r="M48" i="2" s="1"/>
  <c r="N47" i="2"/>
  <c r="H47" i="2"/>
  <c r="F47" i="2"/>
  <c r="M47" i="2" s="1"/>
  <c r="N46" i="2"/>
  <c r="H46" i="2"/>
  <c r="F46" i="2"/>
  <c r="M46" i="2" s="1"/>
  <c r="N45" i="2"/>
  <c r="H45" i="2"/>
  <c r="F45" i="2"/>
  <c r="M45" i="2" s="1"/>
  <c r="N44" i="2"/>
  <c r="H44" i="2"/>
  <c r="F44" i="2"/>
  <c r="M44" i="2" s="1"/>
  <c r="N43" i="2"/>
  <c r="H43" i="2"/>
  <c r="F43" i="2"/>
  <c r="M43" i="2" s="1"/>
  <c r="N42" i="2"/>
  <c r="H42" i="2"/>
  <c r="F42" i="2"/>
  <c r="M42" i="2" s="1"/>
  <c r="N41" i="2"/>
  <c r="H41" i="2"/>
  <c r="F41" i="2"/>
  <c r="M41" i="2" s="1"/>
  <c r="N40" i="2"/>
  <c r="H40" i="2"/>
  <c r="F40" i="2"/>
  <c r="M40" i="2" s="1"/>
  <c r="N39" i="2"/>
  <c r="H39" i="2"/>
  <c r="F39" i="2"/>
  <c r="M39" i="2" s="1"/>
  <c r="N38" i="2"/>
  <c r="H38" i="2"/>
  <c r="F38" i="2"/>
  <c r="M38" i="2" s="1"/>
  <c r="N37" i="2"/>
  <c r="H37" i="2"/>
  <c r="F37" i="2"/>
  <c r="M37" i="2" s="1"/>
  <c r="N36" i="2"/>
  <c r="H36" i="2"/>
  <c r="F36" i="2"/>
  <c r="M36" i="2" s="1"/>
  <c r="N35" i="2"/>
  <c r="H35" i="2"/>
  <c r="F35" i="2"/>
  <c r="M35" i="2" s="1"/>
  <c r="N34" i="2"/>
  <c r="H34" i="2"/>
  <c r="F34" i="2"/>
  <c r="M34" i="2" s="1"/>
  <c r="N33" i="2"/>
  <c r="H33" i="2"/>
  <c r="F33" i="2"/>
  <c r="M33" i="2" s="1"/>
  <c r="N32" i="2"/>
  <c r="H32" i="2"/>
  <c r="F32" i="2"/>
  <c r="M32" i="2" s="1"/>
  <c r="N31" i="2"/>
  <c r="H31" i="2"/>
  <c r="F31" i="2"/>
  <c r="M31" i="2" s="1"/>
  <c r="N30" i="2"/>
  <c r="H30" i="2"/>
  <c r="F30" i="2"/>
  <c r="M30" i="2" s="1"/>
  <c r="N29" i="2"/>
  <c r="H29" i="2"/>
  <c r="F29" i="2"/>
  <c r="M29" i="2" s="1"/>
  <c r="N28" i="2"/>
  <c r="H28" i="2"/>
  <c r="F28" i="2"/>
  <c r="M28" i="2" s="1"/>
  <c r="N27" i="2"/>
  <c r="H27" i="2"/>
  <c r="F27" i="2"/>
  <c r="M27" i="2" s="1"/>
  <c r="N26" i="2"/>
  <c r="H26" i="2"/>
  <c r="F26" i="2"/>
  <c r="M26" i="2" s="1"/>
  <c r="N25" i="2"/>
  <c r="H25" i="2"/>
  <c r="F25" i="2"/>
  <c r="M25" i="2" s="1"/>
  <c r="N24" i="2"/>
  <c r="H24" i="2"/>
  <c r="F24" i="2"/>
  <c r="M24" i="2" s="1"/>
  <c r="N23" i="2"/>
  <c r="H23" i="2"/>
  <c r="F23" i="2"/>
  <c r="M23" i="2" s="1"/>
  <c r="N22" i="2"/>
  <c r="H22" i="2"/>
  <c r="F22" i="2"/>
  <c r="M22" i="2" s="1"/>
  <c r="N21" i="2"/>
  <c r="H21" i="2"/>
  <c r="F21" i="2"/>
  <c r="M21" i="2" s="1"/>
  <c r="N20" i="2"/>
  <c r="H20" i="2"/>
  <c r="F20" i="2"/>
  <c r="M20" i="2" s="1"/>
  <c r="N19" i="2"/>
  <c r="H19" i="2"/>
  <c r="F19" i="2"/>
  <c r="M19" i="2" s="1"/>
  <c r="N18" i="2"/>
  <c r="H18" i="2"/>
  <c r="F18" i="2"/>
  <c r="M18" i="2" s="1"/>
  <c r="N17" i="2"/>
  <c r="H17" i="2"/>
  <c r="F17" i="2"/>
  <c r="M17" i="2" s="1"/>
  <c r="N16" i="2"/>
  <c r="H16" i="2"/>
  <c r="F16" i="2"/>
  <c r="M16" i="2" s="1"/>
  <c r="N15" i="2"/>
  <c r="H15" i="2"/>
  <c r="F15" i="2"/>
  <c r="M15" i="2" s="1"/>
  <c r="N14" i="2"/>
  <c r="H14" i="2"/>
  <c r="F14" i="2"/>
  <c r="M14" i="2" s="1"/>
  <c r="N13" i="2"/>
  <c r="H13" i="2"/>
  <c r="F13" i="2"/>
  <c r="M13" i="2" s="1"/>
  <c r="N12" i="2"/>
  <c r="H12" i="2"/>
  <c r="F12" i="2"/>
  <c r="M12" i="2" s="1"/>
  <c r="N11" i="2"/>
  <c r="H11" i="2"/>
  <c r="F11" i="2"/>
  <c r="M11" i="2" s="1"/>
  <c r="N10" i="2"/>
  <c r="H10" i="2"/>
  <c r="F10" i="2"/>
  <c r="M10" i="2" s="1"/>
  <c r="N9" i="2"/>
  <c r="H9" i="2"/>
  <c r="F9" i="2"/>
  <c r="M9" i="2" s="1"/>
  <c r="N8" i="2"/>
  <c r="H8" i="2"/>
  <c r="F8" i="2"/>
  <c r="M8" i="2" s="1"/>
  <c r="N7" i="2"/>
  <c r="N89" i="2" s="1"/>
  <c r="N97" i="2" s="1"/>
  <c r="N99" i="2" s="1"/>
  <c r="H7" i="2"/>
  <c r="H89" i="2" s="1"/>
  <c r="F7" i="2"/>
  <c r="F89" i="2" s="1"/>
  <c r="M7" i="2" l="1"/>
  <c r="M89" i="2" s="1"/>
  <c r="M96" i="2"/>
  <c r="J96" i="2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M15" i="1"/>
  <c r="L15" i="1"/>
  <c r="H15" i="1"/>
  <c r="D15" i="1"/>
  <c r="E15" i="1"/>
  <c r="F15" i="1"/>
  <c r="C15" i="1"/>
  <c r="G6" i="1"/>
  <c r="G14" i="1"/>
  <c r="G13" i="1"/>
  <c r="G12" i="1"/>
  <c r="G11" i="1"/>
  <c r="G10" i="1"/>
  <c r="G9" i="1"/>
  <c r="G8" i="1"/>
  <c r="G7" i="1"/>
  <c r="M97" i="2" l="1"/>
  <c r="M99" i="2" s="1"/>
  <c r="G15" i="1"/>
  <c r="L16" i="1"/>
  <c r="P17" i="1"/>
  <c r="W18" i="1" s="1"/>
  <c r="AA16" i="1" l="1"/>
  <c r="Z16" i="1"/>
  <c r="Y16" i="1"/>
  <c r="X16" i="1"/>
  <c r="W16" i="1"/>
  <c r="V16" i="1"/>
  <c r="S16" i="1"/>
  <c r="P16" i="1"/>
  <c r="O16" i="1"/>
  <c r="M16" i="1"/>
</calcChain>
</file>

<file path=xl/sharedStrings.xml><?xml version="1.0" encoding="utf-8"?>
<sst xmlns="http://schemas.openxmlformats.org/spreadsheetml/2006/main" count="503" uniqueCount="334">
  <si>
    <t>رديف</t>
  </si>
  <si>
    <t>نام محصول</t>
  </si>
  <si>
    <t>سطح زيركشت( هكتار)</t>
  </si>
  <si>
    <t>سطح غير قابل مكانيزه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</si>
  <si>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</si>
  <si>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</si>
  <si>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</si>
  <si>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</si>
  <si>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</si>
  <si>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</si>
  <si>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</si>
  <si>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</si>
  <si>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</si>
  <si>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سطح غير مكانيزه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</si>
  <si>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</si>
  <si>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</si>
  <si>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</si>
  <si>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</si>
  <si>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</si>
  <si>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</si>
  <si>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</si>
  <si>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</si>
  <si>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</si>
  <si>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</si>
  <si>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</si>
  <si>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</si>
  <si>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 xml:space="preserve"> تراكتوري 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</si>
  <si>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</si>
  <si>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</si>
  <si>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</si>
  <si>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</si>
  <si>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</si>
  <si>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</si>
  <si>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</si>
  <si>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</si>
  <si>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</si>
  <si>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</si>
  <si>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</si>
  <si>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</si>
  <si>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</si>
  <si>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</si>
  <si>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</si>
  <si>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</si>
  <si>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t>باغات درجه 3  :  باغاتي كه امكان تردد  تراكتور در داخل آنها موجود ندارد وعمليات فقط با دستگاههاي پرتابل  يا ثابت انجام ميگردد.</t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</si>
  <si>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</si>
  <si>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</si>
  <si>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</si>
  <si>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>سطح مكانيزه</t>
  </si>
  <si>
    <t xml:space="preserve">وضعيت درجه مكانيز اسيون موجود محصولات عمده باغی شهرستان گلپایگان در سال98   </t>
  </si>
  <si>
    <t>جدول محاسبه سطح (ضريب) واقعي واستاندارد مكانيزاسيون باغات شهرستان .گلپایگان.. -  درسال98</t>
  </si>
  <si>
    <t>نام ماشين</t>
  </si>
  <si>
    <t>توان       (اسب بخار)</t>
  </si>
  <si>
    <t>ضريب استفاده در باغات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</si>
  <si>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</si>
  <si>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</si>
  <si>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</si>
  <si>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</si>
  <si>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</si>
  <si>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</si>
  <si>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</si>
  <si>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</si>
  <si>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</si>
  <si>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</si>
  <si>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</si>
  <si>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</si>
  <si>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</si>
  <si>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</si>
  <si>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</si>
  <si>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</si>
  <si>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</si>
  <si>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</si>
  <si>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</si>
  <si>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</si>
  <si>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</si>
  <si>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</si>
  <si>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</si>
  <si>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</si>
  <si>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</si>
  <si>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</si>
  <si>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</si>
  <si>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</si>
  <si>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</si>
  <si>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</si>
  <si>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</si>
  <si>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</si>
  <si>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</si>
  <si>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</si>
  <si>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</si>
  <si>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</si>
  <si>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</si>
  <si>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</si>
  <si>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</si>
  <si>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</si>
  <si>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</si>
  <si>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</si>
  <si>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</si>
  <si>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</si>
  <si>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</si>
  <si>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</si>
  <si>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</si>
  <si>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</si>
  <si>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</si>
  <si>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</si>
  <si>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</si>
  <si>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</si>
  <si>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</si>
  <si>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</si>
  <si>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</si>
  <si>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</si>
  <si>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</si>
  <si>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</si>
  <si>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</si>
  <si>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</si>
  <si>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</si>
  <si>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</si>
  <si>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</si>
  <si>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</si>
  <si>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</si>
  <si>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</si>
  <si>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</si>
  <si>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</si>
  <si>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</si>
  <si>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</si>
  <si>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</si>
  <si>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</si>
  <si>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</si>
  <si>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</si>
  <si>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</si>
  <si>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اشتاير</t>
  </si>
  <si>
    <t>بلاروس800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</si>
  <si>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</si>
  <si>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</si>
  <si>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</si>
  <si>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</si>
  <si>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</si>
  <si>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</si>
  <si>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</si>
  <si>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برانسون2900</t>
  </si>
  <si>
    <t xml:space="preserve">داي دونگ </t>
  </si>
  <si>
    <t>باغي bcs</t>
  </si>
  <si>
    <t>كلاس آریون 640</t>
  </si>
  <si>
    <t>ساير-فورد و اذر 344- سام</t>
  </si>
  <si>
    <t>ساير( تو تراكst400)</t>
  </si>
  <si>
    <t>ساير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</si>
  <si>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</si>
  <si>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</si>
  <si>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</si>
  <si>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</si>
  <si>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سمپاش موتوری پشتی      ،فرقوني وزنبه اي</t>
  </si>
  <si>
    <t>رتيواتور باغي</t>
  </si>
  <si>
    <t>جمع توان</t>
  </si>
  <si>
    <t xml:space="preserve"> ميانگين 5 ساله سطح باغات</t>
  </si>
  <si>
    <t>ضريب( واقعي ستون 9-  استاندارد ستون 10)</t>
  </si>
  <si>
    <t>سطح باغيات درجه 1،2،3</t>
  </si>
  <si>
    <t>سال زراعي</t>
  </si>
  <si>
    <t>93-94</t>
  </si>
  <si>
    <t>94-95</t>
  </si>
  <si>
    <t>95-96</t>
  </si>
  <si>
    <t>96-97</t>
  </si>
  <si>
    <t>97-98</t>
  </si>
  <si>
    <t>ميانگين 5 ساله</t>
  </si>
  <si>
    <t>جدول  محاسبه سطح (ضريب) واقعي واستاندارد مكانيزاسيون كشاورزی شهرستان .گلپایگان.. در سال 98   ( زراعي -باغي)</t>
  </si>
  <si>
    <t>كمباين وچاپر خودگردان</t>
  </si>
  <si>
    <t>تا 13سال</t>
  </si>
  <si>
    <t>بيش از  13سال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</si>
  <si>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</si>
  <si>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</si>
  <si>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</si>
  <si>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</si>
  <si>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</si>
  <si>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</si>
  <si>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</si>
  <si>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</si>
  <si>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</si>
  <si>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</si>
  <si>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دروگر گردستان</t>
  </si>
  <si>
    <t>كمباين برنج فوتون23</t>
  </si>
  <si>
    <t>كمباين برنج سوزكي</t>
  </si>
  <si>
    <t>کمباین برنج سینا</t>
  </si>
  <si>
    <t>کمباین برنج ICR20</t>
  </si>
  <si>
    <t>چاپر خودگردان روسي</t>
  </si>
  <si>
    <t>چاپر خودگردان كلاس</t>
  </si>
  <si>
    <t>کمباین ساینگ یانگ</t>
  </si>
  <si>
    <t>کمباین نیکان</t>
  </si>
  <si>
    <t>انواع دروگر  غلات ( 3و4 چرخ)</t>
  </si>
  <si>
    <t>يونجه چين  (3،2و4چرخ)</t>
  </si>
  <si>
    <t>انواع سمپاش موتوری پشتی،فرقوني وزنبه اي</t>
  </si>
  <si>
    <t>كلتيواتور دو چرخ باغي</t>
  </si>
  <si>
    <t>سطح زير كشت</t>
  </si>
  <si>
    <t>ضريب( واقعي ستون 11-  استاندارد ستون 12)</t>
  </si>
  <si>
    <t>سطح زراعي</t>
  </si>
  <si>
    <t>سطح باغي</t>
  </si>
  <si>
    <t>وضعيت درجه مكانيزاسيون موجود محصولات عمده زراعی استان اصفهان در سال 98-97 ( به هكتار) - شهرستان گلپایگان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</si>
  <si>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</si>
  <si>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</si>
  <si>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</si>
  <si>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</si>
  <si>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</si>
  <si>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</si>
  <si>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</si>
  <si>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</si>
  <si>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</si>
  <si>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</si>
  <si>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</si>
  <si>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</si>
  <si>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</si>
  <si>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</si>
  <si>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</si>
  <si>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</si>
  <si>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درحه عمليات</t>
  </si>
  <si>
    <t>سطح زیرکشت (2)</t>
  </si>
  <si>
    <t>سطح كم /بدون خاكورزي ( كمبينات +كشت مستقيم)(2)</t>
  </si>
  <si>
    <t>سطح غير قابل مكانيزه(3)</t>
  </si>
  <si>
    <t xml:space="preserve"> خاك ورزي اوليه </t>
  </si>
  <si>
    <t>گاوآهن برگرداندار (4)</t>
  </si>
  <si>
    <t>گاواهن قلمی( چيزل ، چيزل پكر و. . . .)</t>
  </si>
  <si>
    <t>خاك ورزي حفاظتي مركب</t>
  </si>
  <si>
    <t>خاكورزي ثانويه</t>
  </si>
  <si>
    <t>خرد كردن كلوخه ها(‌ادوات غير فعال: ديسك، انواع كلتيواتور، ...)</t>
  </si>
  <si>
    <t>خرد كردن كلوخه ها(‌ادوات فعال: رتيواتور، روتوتيلر، سيكلوتيلر،پادلر در شاليزار...)</t>
  </si>
  <si>
    <t>تسطيح نسبي</t>
  </si>
  <si>
    <t xml:space="preserve"> تسطیح مرسوم( لولر معمولي)</t>
  </si>
  <si>
    <t>تسطیح ليزري( لولر ليزري)</t>
  </si>
  <si>
    <t>شیپرزنی / پادلر</t>
  </si>
  <si>
    <t>کاشت</t>
  </si>
  <si>
    <t xml:space="preserve">کمبینات </t>
  </si>
  <si>
    <t>کشت مستقیم(خطي كار رديفكار)</t>
  </si>
  <si>
    <t xml:space="preserve">خطي كار </t>
  </si>
  <si>
    <t>رديفكار</t>
  </si>
  <si>
    <t>نشاءکار( برنج وسبزي وصيفي)</t>
  </si>
  <si>
    <t>ریزدانه کار</t>
  </si>
  <si>
    <t>غده کار</t>
  </si>
  <si>
    <t>بذرپاشی (سانتریفوژ)</t>
  </si>
  <si>
    <t>كنترل علفهاي هرز</t>
  </si>
  <si>
    <t>سمپاش لانس دار - موتوری</t>
  </si>
  <si>
    <t>سمپاشی بومدار</t>
  </si>
  <si>
    <t>سمپاش توربینی</t>
  </si>
  <si>
    <t>سمپاش الکترواستاتیک،</t>
  </si>
  <si>
    <t xml:space="preserve">میکرونر </t>
  </si>
  <si>
    <t>سمپاش شاسي بلند</t>
  </si>
  <si>
    <t xml:space="preserve">مبارزه با آفات وبيماريها </t>
  </si>
  <si>
    <t>سمپاش الکترواستاتیک</t>
  </si>
  <si>
    <t xml:space="preserve"> كلتيواتور ،‌وجین </t>
  </si>
  <si>
    <t>سله شكني،خاكدهي پاي بوته</t>
  </si>
  <si>
    <t xml:space="preserve">کمباین </t>
  </si>
  <si>
    <t>دروگر</t>
  </si>
  <si>
    <t>مجموعه برداشت مکانیزه ویژه محصول</t>
  </si>
  <si>
    <t>چاپر</t>
  </si>
  <si>
    <t xml:space="preserve"> انواع موور( موور ، سواتر و. . .)</t>
  </si>
  <si>
    <t>ساقه خرد كن</t>
  </si>
  <si>
    <t>ريك</t>
  </si>
  <si>
    <t>بيلر</t>
  </si>
  <si>
    <t>درجه كل</t>
  </si>
  <si>
    <t>درجه زراعي وباغي سال 97</t>
  </si>
  <si>
    <t>آمار  کل ماشينها ي خود گردان  شهرستان --گلپایگان-- در سال 98</t>
  </si>
  <si>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</si>
  <si>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</si>
  <si>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</si>
  <si>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</si>
  <si>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</si>
  <si>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</si>
  <si>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</si>
  <si>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</si>
  <si>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</si>
  <si>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</si>
  <si>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</si>
  <si>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</si>
  <si>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</si>
  <si>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</si>
  <si>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</si>
  <si>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</si>
  <si>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</si>
  <si>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</si>
  <si>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</si>
  <si>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</si>
  <si>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</si>
  <si>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</si>
  <si>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ارويد</t>
  </si>
  <si>
    <t xml:space="preserve">  تافه</t>
  </si>
  <si>
    <t>كلاس</t>
  </si>
  <si>
    <t>لنديني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</si>
  <si>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</si>
  <si>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</si>
  <si>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</si>
  <si>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</si>
  <si>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</si>
  <si>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</si>
  <si>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</si>
  <si>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</si>
  <si>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</si>
  <si>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</si>
  <si>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</si>
  <si>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</si>
  <si>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</si>
  <si>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</si>
  <si>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</si>
  <si>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</si>
  <si>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</si>
  <si>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</si>
  <si>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</si>
  <si>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</si>
  <si>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</si>
  <si>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</si>
  <si>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</si>
  <si>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</si>
  <si>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</si>
  <si>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</si>
  <si>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</si>
  <si>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</si>
  <si>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</si>
  <si>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</si>
  <si>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</si>
  <si>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a &gt;25     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</si>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</sst>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11"/>
      <color theme="1"/>
      <name val="B Titr"/>
      <charset val="178"/>
    </font>
    <font>
      <sz val="8"/>
      <color rgb="FFFF0000"/>
      <name val="B Titr"/>
      <charset val="178"/>
    </font>
    <font>
      <sz val="10"/>
      <name val="B Titr"/>
      <charset val="178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7"/>
      <color indexed="8"/>
      <name val="B Titr"/>
      <charset val="178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  <font>
      <sz val="6"/>
      <color theme="1"/>
      <name val="B Titr"/>
      <charset val="178"/>
    </font>
    <font>
      <sz val="6"/>
      <name val="B Titr"/>
      <charset val="178"/>
    </font>
    <font>
      <sz val="6"/>
      <color indexed="8"/>
      <name val="B Titr"/>
      <charset val="178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Calibri"/>
      <family val="2"/>
      <charset val="178"/>
      <scheme val="minor"/>
    </font>
    <font>
      <b/>
      <sz val="11"/>
      <name val="B Titr"/>
      <charset val="178"/>
    </font>
    <font>
      <b/>
      <sz val="7"/>
      <color indexed="8"/>
      <name val="B Mitra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Titr"/>
      <charset val="178"/>
    </font>
    <font>
      <shadow/>
      <sz val="7"/>
      <color indexed="8"/>
      <name val="B Titr"/>
      <charset val="178"/>
    </font>
    <font>
      <shadow/>
      <sz val="7"/>
      <name val="B Titr"/>
      <charset val="178"/>
    </font>
    <font>
      <shadow/>
      <sz val="7"/>
      <color rgb="FFFF0000"/>
      <name val="B Titr"/>
      <charset val="178"/>
    </font>
    <font>
      <i/>
      <sz val="7"/>
      <name val="B Titr"/>
      <charset val="178"/>
    </font>
    <font>
      <sz val="8"/>
      <color theme="1"/>
      <name val="B Titr"/>
      <charset val="178"/>
    </font>
    <font>
      <b/>
      <sz val="10"/>
      <color theme="1"/>
      <name val="B Titr"/>
      <charset val="178"/>
    </font>
    <font>
      <b/>
      <sz val="7"/>
      <color theme="1"/>
      <name val="B Titr"/>
      <charset val="178"/>
    </font>
    <font>
      <b/>
      <sz val="7"/>
      <color indexed="8"/>
      <name val="Calibri"/>
      <family val="2"/>
    </font>
    <font>
      <b/>
      <sz val="7"/>
      <name val="B Titr"/>
      <charset val="178"/>
    </font>
    <font>
      <b/>
      <sz val="8"/>
      <color theme="1"/>
      <name val="Calibri"/>
      <family val="2"/>
    </font>
    <font>
      <b/>
      <sz val="8"/>
      <color theme="1"/>
      <name val="B Titr"/>
      <charset val="178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0" fillId="0" borderId="0" xfId="0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64" fontId="2" fillId="9" borderId="0" xfId="1" applyNumberFormat="1" applyFont="1" applyFill="1" applyBorder="1" applyAlignment="1" applyProtection="1">
      <alignment horizontal="center" vertical="center"/>
    </xf>
    <xf numFmtId="164" fontId="2" fillId="11" borderId="1" xfId="1" applyNumberFormat="1" applyFont="1" applyFill="1" applyBorder="1" applyAlignment="1" applyProtection="1">
      <alignment horizontal="center" vertical="center"/>
    </xf>
    <xf numFmtId="164" fontId="2" fillId="12" borderId="1" xfId="1" applyNumberFormat="1" applyFont="1" applyFill="1" applyBorder="1" applyAlignment="1" applyProtection="1">
      <alignment horizontal="center" vertical="center"/>
    </xf>
    <xf numFmtId="1" fontId="2" fillId="3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1" fontId="2" fillId="12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3" applyNumberFormat="1" applyFont="1" applyFill="1" applyBorder="1" applyAlignment="1" applyProtection="1">
      <alignment horizontal="center" vertical="center"/>
      <protection locked="0"/>
    </xf>
    <xf numFmtId="1" fontId="2" fillId="5" borderId="1" xfId="3" applyNumberFormat="1" applyFont="1" applyFill="1" applyBorder="1" applyAlignment="1" applyProtection="1">
      <alignment horizontal="center" vertical="center"/>
      <protection locked="0"/>
    </xf>
    <xf numFmtId="1" fontId="2" fillId="12" borderId="1" xfId="3" applyNumberFormat="1" applyFont="1" applyFill="1" applyBorder="1" applyAlignment="1" applyProtection="1">
      <alignment horizontal="center" vertical="center"/>
      <protection locked="0"/>
    </xf>
    <xf numFmtId="1" fontId="2" fillId="10" borderId="1" xfId="3" applyNumberFormat="1" applyFont="1" applyFill="1" applyBorder="1" applyAlignment="1" applyProtection="1">
      <alignment horizontal="center" vertical="center"/>
      <protection locked="0"/>
    </xf>
    <xf numFmtId="1" fontId="2" fillId="9" borderId="1" xfId="3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2" fillId="8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8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0" fontId="8" fillId="13" borderId="6" xfId="1" applyFont="1" applyFill="1" applyBorder="1" applyAlignment="1" applyProtection="1">
      <alignment horizontal="center" vertical="center"/>
    </xf>
    <xf numFmtId="0" fontId="8" fillId="13" borderId="3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9" fillId="14" borderId="1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wrapText="1"/>
    </xf>
    <xf numFmtId="0" fontId="9" fillId="14" borderId="12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wrapText="1"/>
    </xf>
    <xf numFmtId="0" fontId="9" fillId="15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14" borderId="1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16" borderId="1" xfId="1" applyFont="1" applyFill="1" applyBorder="1" applyAlignment="1" applyProtection="1">
      <alignment horizontal="center" vertical="center"/>
    </xf>
    <xf numFmtId="0" fontId="9" fillId="16" borderId="9" xfId="1" applyFont="1" applyFill="1" applyBorder="1" applyAlignment="1" applyProtection="1">
      <alignment horizontal="center" vertical="center"/>
    </xf>
    <xf numFmtId="0" fontId="9" fillId="16" borderId="1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0" fontId="2" fillId="9" borderId="1" xfId="1" applyNumberFormat="1" applyFont="1" applyFill="1" applyBorder="1" applyAlignment="1" applyProtection="1">
      <alignment horizontal="center" vertical="center" wrapText="1" readingOrder="1"/>
    </xf>
    <xf numFmtId="0" fontId="2" fillId="13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164" fontId="9" fillId="17" borderId="1" xfId="1" applyNumberFormat="1" applyFont="1" applyFill="1" applyBorder="1" applyAlignment="1" applyProtection="1">
      <alignment horizontal="center" vertical="center"/>
    </xf>
    <xf numFmtId="0" fontId="9" fillId="11" borderId="1" xfId="1" applyFont="1" applyFill="1" applyBorder="1" applyAlignment="1" applyProtection="1">
      <alignment horizontal="center" vertical="center"/>
    </xf>
    <xf numFmtId="0" fontId="2" fillId="18" borderId="1" xfId="1" applyNumberFormat="1" applyFont="1" applyFill="1" applyBorder="1" applyAlignment="1" applyProtection="1">
      <alignment horizontal="center" vertical="center" wrapText="1" readingOrder="2"/>
    </xf>
    <xf numFmtId="0" fontId="9" fillId="0" borderId="7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14" borderId="1" xfId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2" fillId="19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17" borderId="1" xfId="1" applyFont="1" applyFill="1" applyBorder="1" applyAlignment="1" applyProtection="1">
      <alignment horizontal="center" vertical="center"/>
    </xf>
    <xf numFmtId="0" fontId="2" fillId="6" borderId="1" xfId="1" applyNumberFormat="1" applyFont="1" applyFill="1" applyBorder="1" applyAlignment="1" applyProtection="1">
      <alignment horizontal="center" vertical="center" wrapText="1" readingOrder="2"/>
    </xf>
    <xf numFmtId="0" fontId="11" fillId="6" borderId="0" xfId="1" applyFont="1" applyFill="1" applyAlignment="1" applyProtection="1">
      <alignment horizontal="center" vertical="center"/>
    </xf>
    <xf numFmtId="0" fontId="9" fillId="16" borderId="6" xfId="1" applyFont="1" applyFill="1" applyBorder="1" applyAlignment="1" applyProtection="1">
      <alignment horizontal="center" vertical="center"/>
    </xf>
    <xf numFmtId="0" fontId="9" fillId="16" borderId="3" xfId="1" applyFont="1" applyFill="1" applyBorder="1" applyAlignment="1" applyProtection="1">
      <alignment horizontal="center" vertical="center"/>
    </xf>
    <xf numFmtId="0" fontId="9" fillId="16" borderId="4" xfId="1" applyFont="1" applyFill="1" applyBorder="1" applyAlignment="1" applyProtection="1">
      <alignment horizontal="center" vertical="center"/>
    </xf>
    <xf numFmtId="0" fontId="9" fillId="16" borderId="6" xfId="1" applyFont="1" applyFill="1" applyBorder="1" applyAlignment="1" applyProtection="1">
      <alignment horizontal="center" vertical="center"/>
    </xf>
    <xf numFmtId="0" fontId="9" fillId="16" borderId="3" xfId="1" applyFont="1" applyFill="1" applyBorder="1" applyAlignment="1" applyProtection="1">
      <alignment horizontal="center" vertical="center"/>
    </xf>
    <xf numFmtId="0" fontId="9" fillId="16" borderId="2" xfId="1" applyFont="1" applyFill="1" applyBorder="1" applyAlignment="1" applyProtection="1">
      <alignment horizontal="center" vertical="center"/>
    </xf>
    <xf numFmtId="0" fontId="9" fillId="16" borderId="4" xfId="1" applyFont="1" applyFill="1" applyBorder="1" applyAlignment="1" applyProtection="1">
      <alignment horizontal="center" vertical="center"/>
    </xf>
    <xf numFmtId="0" fontId="2" fillId="20" borderId="1" xfId="1" applyNumberFormat="1" applyFont="1" applyFill="1" applyBorder="1" applyAlignment="1" applyProtection="1">
      <alignment horizontal="center" vertical="center" wrapText="1" readingOrder="2"/>
    </xf>
    <xf numFmtId="0" fontId="9" fillId="13" borderId="1" xfId="1" applyFont="1" applyFill="1" applyBorder="1" applyAlignment="1" applyProtection="1">
      <alignment horizontal="center" vertical="center"/>
    </xf>
    <xf numFmtId="0" fontId="2" fillId="18" borderId="7" xfId="1" applyNumberFormat="1" applyFont="1" applyFill="1" applyBorder="1" applyAlignment="1" applyProtection="1">
      <alignment horizontal="center" vertical="center" wrapText="1" readingOrder="2"/>
    </xf>
    <xf numFmtId="0" fontId="2" fillId="18" borderId="2" xfId="1" applyNumberFormat="1" applyFont="1" applyFill="1" applyBorder="1" applyAlignment="1" applyProtection="1">
      <alignment horizontal="center" vertical="center" wrapText="1" readingOrder="2"/>
    </xf>
    <xf numFmtId="1" fontId="9" fillId="11" borderId="1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/>
    </xf>
    <xf numFmtId="0" fontId="9" fillId="13" borderId="1" xfId="1" applyFont="1" applyFill="1" applyBorder="1" applyAlignment="1" applyProtection="1">
      <alignment horizontal="center" vertical="center" wrapText="1"/>
    </xf>
    <xf numFmtId="0" fontId="2" fillId="18" borderId="14" xfId="1" applyNumberFormat="1" applyFont="1" applyFill="1" applyBorder="1" applyAlignment="1" applyProtection="1">
      <alignment horizontal="center" vertical="center" wrapText="1" readingOrder="2"/>
    </xf>
    <xf numFmtId="0" fontId="2" fillId="18" borderId="0" xfId="1" applyNumberFormat="1" applyFont="1" applyFill="1" applyBorder="1" applyAlignment="1" applyProtection="1">
      <alignment horizontal="center" vertical="center" wrapText="1" readingOrder="2"/>
    </xf>
    <xf numFmtId="0" fontId="2" fillId="20" borderId="6" xfId="1" applyNumberFormat="1" applyFont="1" applyFill="1" applyBorder="1" applyAlignment="1" applyProtection="1">
      <alignment horizontal="center" vertical="center" wrapText="1" readingOrder="2"/>
    </xf>
    <xf numFmtId="0" fontId="2" fillId="18" borderId="9" xfId="1" applyNumberFormat="1" applyFont="1" applyFill="1" applyBorder="1" applyAlignment="1" applyProtection="1">
      <alignment horizontal="center" vertical="center" wrapText="1" readingOrder="2"/>
    </xf>
    <xf numFmtId="0" fontId="2" fillId="18" borderId="10" xfId="1" applyNumberFormat="1" applyFont="1" applyFill="1" applyBorder="1" applyAlignment="1" applyProtection="1">
      <alignment horizontal="center" vertical="center" wrapText="1" readingOrder="2"/>
    </xf>
    <xf numFmtId="164" fontId="9" fillId="11" borderId="1" xfId="1" applyNumberFormat="1" applyFont="1" applyFill="1" applyBorder="1" applyAlignment="1" applyProtection="1">
      <alignment horizontal="center" vertical="center"/>
    </xf>
    <xf numFmtId="0" fontId="2" fillId="9" borderId="6" xfId="1" applyNumberFormat="1" applyFont="1" applyFill="1" applyBorder="1" applyAlignment="1" applyProtection="1">
      <alignment horizontal="center" vertical="center" wrapText="1" readingOrder="2"/>
    </xf>
    <xf numFmtId="0" fontId="2" fillId="9" borderId="3" xfId="1" applyNumberFormat="1" applyFont="1" applyFill="1" applyBorder="1" applyAlignment="1" applyProtection="1">
      <alignment horizontal="center" vertical="center" wrapText="1" readingOrder="2"/>
    </xf>
    <xf numFmtId="0" fontId="9" fillId="6" borderId="1" xfId="1" applyFont="1" applyFill="1" applyBorder="1" applyAlignment="1" applyProtection="1">
      <alignment horizontal="center" vertical="center"/>
    </xf>
    <xf numFmtId="0" fontId="9" fillId="7" borderId="1" xfId="1" applyFont="1" applyFill="1" applyBorder="1" applyAlignment="1" applyProtection="1">
      <alignment horizontal="center" vertical="center"/>
    </xf>
    <xf numFmtId="0" fontId="2" fillId="7" borderId="1" xfId="1" applyNumberFormat="1" applyFont="1" applyFill="1" applyBorder="1" applyAlignment="1" applyProtection="1">
      <alignment horizontal="center" vertical="center" wrapText="1" readingOrder="2"/>
    </xf>
    <xf numFmtId="0" fontId="9" fillId="14" borderId="1" xfId="1" applyFont="1" applyFill="1" applyBorder="1" applyAlignment="1" applyProtection="1">
      <alignment horizontal="center" vertical="center"/>
    </xf>
    <xf numFmtId="1" fontId="9" fillId="14" borderId="1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2" fontId="9" fillId="13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/>
    <xf numFmtId="0" fontId="9" fillId="4" borderId="13" xfId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2" fillId="0" borderId="1" xfId="1" applyNumberFormat="1" applyFont="1" applyBorder="1" applyAlignment="1" applyProtection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9" fillId="9" borderId="1" xfId="1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1" fontId="9" fillId="17" borderId="1" xfId="1" applyNumberFormat="1" applyFont="1" applyFill="1" applyBorder="1" applyAlignment="1" applyProtection="1">
      <alignment horizontal="center" vertical="center"/>
    </xf>
    <xf numFmtId="0" fontId="9" fillId="9" borderId="0" xfId="1" applyFont="1" applyFill="1" applyBorder="1" applyAlignment="1" applyProtection="1">
      <alignment horizontal="center" vertical="center"/>
    </xf>
    <xf numFmtId="0" fontId="13" fillId="13" borderId="6" xfId="1" applyFont="1" applyFill="1" applyBorder="1" applyAlignment="1">
      <alignment horizontal="center" vertical="center"/>
    </xf>
    <xf numFmtId="0" fontId="13" fillId="13" borderId="3" xfId="1" applyFont="1" applyFill="1" applyBorder="1" applyAlignment="1">
      <alignment horizontal="center" vertical="center"/>
    </xf>
    <xf numFmtId="0" fontId="13" fillId="13" borderId="4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3" fillId="15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3" fillId="16" borderId="10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4" fillId="9" borderId="1" xfId="1" applyNumberFormat="1" applyFont="1" applyFill="1" applyBorder="1" applyAlignment="1">
      <alignment horizontal="center" vertical="center" wrapText="1" readingOrder="1"/>
    </xf>
    <xf numFmtId="0" fontId="14" fillId="13" borderId="1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14" fillId="18" borderId="1" xfId="1" applyNumberFormat="1" applyFont="1" applyFill="1" applyBorder="1" applyAlignment="1">
      <alignment horizontal="center" vertical="center" wrapText="1" readingOrder="2"/>
    </xf>
    <xf numFmtId="0" fontId="13" fillId="0" borderId="7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14" borderId="1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0" borderId="1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4" fillId="19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4" fillId="6" borderId="1" xfId="1" applyNumberFormat="1" applyFont="1" applyFill="1" applyBorder="1" applyAlignment="1">
      <alignment horizontal="center" vertical="center" wrapText="1" readingOrder="2"/>
    </xf>
    <xf numFmtId="0" fontId="16" fillId="6" borderId="0" xfId="1" applyFont="1" applyFill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2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4" fillId="20" borderId="1" xfId="1" applyNumberFormat="1" applyFont="1" applyFill="1" applyBorder="1" applyAlignment="1">
      <alignment horizontal="center" vertical="center" wrapText="1" readingOrder="2"/>
    </xf>
    <xf numFmtId="0" fontId="13" fillId="13" borderId="1" xfId="1" applyFont="1" applyFill="1" applyBorder="1" applyAlignment="1">
      <alignment horizontal="center" vertical="center"/>
    </xf>
    <xf numFmtId="0" fontId="14" fillId="18" borderId="7" xfId="1" applyNumberFormat="1" applyFont="1" applyFill="1" applyBorder="1" applyAlignment="1">
      <alignment horizontal="center" vertical="center" wrapText="1" readingOrder="2"/>
    </xf>
    <xf numFmtId="0" fontId="14" fillId="18" borderId="2" xfId="1" applyNumberFormat="1" applyFont="1" applyFill="1" applyBorder="1" applyAlignment="1">
      <alignment horizontal="center" vertical="center" wrapText="1" readingOrder="2"/>
    </xf>
    <xf numFmtId="0" fontId="14" fillId="18" borderId="8" xfId="1" applyNumberFormat="1" applyFont="1" applyFill="1" applyBorder="1" applyAlignment="1">
      <alignment horizontal="center" vertical="center" wrapText="1" readingOrder="2"/>
    </xf>
    <xf numFmtId="0" fontId="16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4" fillId="18" borderId="14" xfId="1" applyNumberFormat="1" applyFont="1" applyFill="1" applyBorder="1" applyAlignment="1">
      <alignment horizontal="center" vertical="center" wrapText="1" readingOrder="2"/>
    </xf>
    <xf numFmtId="0" fontId="14" fillId="18" borderId="0" xfId="1" applyNumberFormat="1" applyFont="1" applyFill="1" applyBorder="1" applyAlignment="1">
      <alignment horizontal="center" vertical="center" wrapText="1" readingOrder="2"/>
    </xf>
    <xf numFmtId="0" fontId="14" fillId="18" borderId="15" xfId="1" applyNumberFormat="1" applyFont="1" applyFill="1" applyBorder="1" applyAlignment="1">
      <alignment horizontal="center" vertical="center" wrapText="1" readingOrder="2"/>
    </xf>
    <xf numFmtId="0" fontId="16" fillId="0" borderId="14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4" fillId="9" borderId="6" xfId="1" applyNumberFormat="1" applyFont="1" applyFill="1" applyBorder="1" applyAlignment="1">
      <alignment horizontal="center" vertical="center" wrapText="1" readingOrder="2"/>
    </xf>
    <xf numFmtId="0" fontId="14" fillId="9" borderId="3" xfId="1" applyNumberFormat="1" applyFont="1" applyFill="1" applyBorder="1" applyAlignment="1">
      <alignment horizontal="center" vertical="center" wrapText="1" readingOrder="2"/>
    </xf>
    <xf numFmtId="0" fontId="14" fillId="9" borderId="4" xfId="1" applyNumberFormat="1" applyFont="1" applyFill="1" applyBorder="1" applyAlignment="1">
      <alignment horizontal="center" vertical="center" wrapText="1" readingOrder="2"/>
    </xf>
    <xf numFmtId="0" fontId="13" fillId="13" borderId="1" xfId="1" applyFont="1" applyFill="1" applyBorder="1" applyAlignment="1">
      <alignment horizontal="center" vertical="center" wrapText="1"/>
    </xf>
    <xf numFmtId="0" fontId="14" fillId="20" borderId="6" xfId="1" applyNumberFormat="1" applyFont="1" applyFill="1" applyBorder="1" applyAlignment="1">
      <alignment horizontal="center" vertical="center" wrapText="1" readingOrder="2"/>
    </xf>
    <xf numFmtId="0" fontId="14" fillId="18" borderId="9" xfId="1" applyNumberFormat="1" applyFont="1" applyFill="1" applyBorder="1" applyAlignment="1">
      <alignment horizontal="center" vertical="center" wrapText="1" readingOrder="2"/>
    </xf>
    <xf numFmtId="0" fontId="14" fillId="18" borderId="10" xfId="1" applyNumberFormat="1" applyFont="1" applyFill="1" applyBorder="1" applyAlignment="1">
      <alignment horizontal="center" vertical="center" wrapText="1" readingOrder="2"/>
    </xf>
    <xf numFmtId="0" fontId="14" fillId="18" borderId="5" xfId="1" applyNumberFormat="1" applyFont="1" applyFill="1" applyBorder="1" applyAlignment="1">
      <alignment horizontal="center" vertical="center" wrapText="1" readingOrder="2"/>
    </xf>
    <xf numFmtId="0" fontId="13" fillId="6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14" fillId="7" borderId="1" xfId="1" applyNumberFormat="1" applyFont="1" applyFill="1" applyBorder="1" applyAlignment="1">
      <alignment horizontal="center" vertical="center" wrapText="1" readingOrder="2"/>
    </xf>
    <xf numFmtId="0" fontId="13" fillId="14" borderId="1" xfId="1" applyFont="1" applyFill="1" applyBorder="1" applyAlignment="1">
      <alignment horizontal="center" vertical="center"/>
    </xf>
    <xf numFmtId="1" fontId="13" fillId="1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2" fontId="13" fillId="13" borderId="1" xfId="1" applyNumberFormat="1" applyFont="1" applyFill="1" applyBorder="1" applyAlignment="1">
      <alignment horizontal="center" vertical="center"/>
    </xf>
    <xf numFmtId="0" fontId="17" fillId="0" borderId="0" xfId="1" applyFont="1"/>
    <xf numFmtId="0" fontId="13" fillId="4" borderId="1" xfId="1" applyFont="1" applyFill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0" fontId="17" fillId="0" borderId="0" xfId="1" applyFont="1" applyBorder="1"/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8" fillId="9" borderId="0" xfId="0" applyFont="1" applyFill="1"/>
    <xf numFmtId="0" fontId="14" fillId="0" borderId="1" xfId="0" applyNumberFormat="1" applyFont="1" applyBorder="1" applyAlignment="1">
      <alignment horizontal="center" vertical="center"/>
    </xf>
    <xf numFmtId="0" fontId="13" fillId="13" borderId="1" xfId="1" applyFont="1" applyFill="1" applyBorder="1" applyAlignment="1">
      <alignment horizontal="center" vertical="center"/>
    </xf>
    <xf numFmtId="1" fontId="13" fillId="13" borderId="1" xfId="1" applyNumberFormat="1" applyFont="1" applyFill="1" applyBorder="1" applyAlignment="1">
      <alignment horizontal="center" vertical="center"/>
    </xf>
    <xf numFmtId="0" fontId="19" fillId="13" borderId="1" xfId="1" applyFont="1" applyFill="1" applyBorder="1" applyAlignment="1" applyProtection="1">
      <alignment horizontal="center" readingOrder="2"/>
      <protection locked="0"/>
    </xf>
    <xf numFmtId="0" fontId="20" fillId="19" borderId="1" xfId="1" applyFont="1" applyFill="1" applyBorder="1" applyAlignment="1" applyProtection="1">
      <alignment horizontal="center" vertical="center"/>
      <protection locked="0"/>
    </xf>
    <xf numFmtId="0" fontId="21" fillId="19" borderId="1" xfId="1" applyFont="1" applyFill="1" applyBorder="1" applyAlignment="1" applyProtection="1">
      <alignment horizontal="center" vertical="center" wrapText="1" readingOrder="2"/>
      <protection locked="0"/>
    </xf>
    <xf numFmtId="0" fontId="22" fillId="21" borderId="1" xfId="1" applyFont="1" applyFill="1" applyBorder="1" applyAlignment="1" applyProtection="1">
      <alignment horizontal="center" vertical="center"/>
      <protection locked="0"/>
    </xf>
    <xf numFmtId="0" fontId="23" fillId="18" borderId="1" xfId="1" applyFont="1" applyFill="1" applyBorder="1" applyAlignment="1" applyProtection="1">
      <alignment horizontal="center" vertical="center" wrapText="1" readingOrder="2"/>
      <protection locked="0"/>
    </xf>
    <xf numFmtId="0" fontId="2" fillId="0" borderId="1" xfId="1" applyFont="1" applyBorder="1" applyProtection="1"/>
    <xf numFmtId="0" fontId="22" fillId="21" borderId="1" xfId="1" applyFont="1" applyFill="1" applyBorder="1" applyAlignment="1" applyProtection="1">
      <alignment horizontal="center" vertical="center"/>
      <protection locked="0"/>
    </xf>
    <xf numFmtId="0" fontId="22" fillId="21" borderId="11" xfId="1" applyFont="1" applyFill="1" applyBorder="1" applyAlignment="1" applyProtection="1">
      <alignment horizontal="center" vertical="center"/>
      <protection locked="0"/>
    </xf>
    <xf numFmtId="0" fontId="24" fillId="18" borderId="1" xfId="1" applyFont="1" applyFill="1" applyBorder="1" applyAlignment="1" applyProtection="1">
      <alignment horizontal="center" vertical="center" wrapText="1" readingOrder="2"/>
      <protection locked="0"/>
    </xf>
    <xf numFmtId="0" fontId="25" fillId="18" borderId="1" xfId="1" applyFont="1" applyFill="1" applyBorder="1" applyAlignment="1" applyProtection="1">
      <alignment horizontal="center" vertical="center" wrapText="1" readingOrder="2"/>
      <protection locked="0"/>
    </xf>
    <xf numFmtId="0" fontId="22" fillId="21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10" fillId="22" borderId="1" xfId="1" applyFont="1" applyFill="1" applyBorder="1" applyAlignment="1" applyProtection="1">
      <alignment horizontal="center" vertical="center" wrapText="1" readingOrder="2"/>
      <protection locked="0"/>
    </xf>
    <xf numFmtId="2" fontId="2" fillId="7" borderId="1" xfId="0" applyNumberFormat="1" applyFont="1" applyFill="1" applyBorder="1" applyProtection="1"/>
    <xf numFmtId="0" fontId="22" fillId="21" borderId="14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15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7" xfId="1" applyFont="1" applyFill="1" applyBorder="1" applyAlignment="1" applyProtection="1">
      <alignment horizontal="center" vertical="center" textRotation="90" readingOrder="2"/>
      <protection locked="0"/>
    </xf>
    <xf numFmtId="0" fontId="22" fillId="21" borderId="8" xfId="1" applyFont="1" applyFill="1" applyBorder="1" applyAlignment="1" applyProtection="1">
      <alignment horizontal="center" vertical="center" textRotation="90" readingOrder="2"/>
      <protection locked="0"/>
    </xf>
    <xf numFmtId="0" fontId="9" fillId="23" borderId="1" xfId="1" applyFont="1" applyFill="1" applyBorder="1" applyAlignment="1" applyProtection="1">
      <alignment horizontal="center" vertical="center" wrapText="1" readingOrder="2"/>
      <protection locked="0"/>
    </xf>
    <xf numFmtId="0" fontId="22" fillId="21" borderId="14" xfId="1" applyFont="1" applyFill="1" applyBorder="1" applyAlignment="1" applyProtection="1">
      <alignment horizontal="center" vertical="center" textRotation="90" readingOrder="2"/>
      <protection locked="0"/>
    </xf>
    <xf numFmtId="0" fontId="22" fillId="21" borderId="15" xfId="1" applyFont="1" applyFill="1" applyBorder="1" applyAlignment="1" applyProtection="1">
      <alignment horizontal="center" vertical="center" textRotation="90" readingOrder="2"/>
      <protection locked="0"/>
    </xf>
    <xf numFmtId="0" fontId="9" fillId="23" borderId="1" xfId="1" applyFont="1" applyFill="1" applyBorder="1" applyAlignment="1" applyProtection="1">
      <alignment horizontal="center" vertical="justify" wrapText="1" readingOrder="2"/>
      <protection locked="0"/>
    </xf>
    <xf numFmtId="0" fontId="22" fillId="21" borderId="1" xfId="1" applyFont="1" applyFill="1" applyBorder="1" applyAlignment="1" applyProtection="1">
      <alignment horizontal="center" vertical="center" textRotation="90" readingOrder="2"/>
      <protection locked="0"/>
    </xf>
    <xf numFmtId="0" fontId="10" fillId="24" borderId="1" xfId="1" applyFont="1" applyFill="1" applyBorder="1" applyAlignment="1" applyProtection="1">
      <alignment horizontal="center" vertical="center" wrapText="1" readingOrder="2"/>
      <protection locked="0"/>
    </xf>
    <xf numFmtId="0" fontId="2" fillId="9" borderId="1" xfId="1" applyFont="1" applyFill="1" applyBorder="1" applyProtection="1"/>
    <xf numFmtId="0" fontId="10" fillId="2" borderId="1" xfId="1" applyFont="1" applyFill="1" applyBorder="1" applyAlignment="1" applyProtection="1">
      <alignment horizontal="center" vertical="center" wrapText="1" readingOrder="2"/>
      <protection locked="0"/>
    </xf>
    <xf numFmtId="0" fontId="10" fillId="21" borderId="1" xfId="1" applyFont="1" applyFill="1" applyBorder="1" applyAlignment="1" applyProtection="1">
      <alignment horizontal="center" vertical="center" wrapText="1" readingOrder="2"/>
      <protection locked="0"/>
    </xf>
    <xf numFmtId="2" fontId="2" fillId="9" borderId="1" xfId="0" applyNumberFormat="1" applyFont="1" applyFill="1" applyBorder="1" applyProtection="1"/>
    <xf numFmtId="0" fontId="22" fillId="21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10" fillId="25" borderId="1" xfId="1" applyFont="1" applyFill="1" applyBorder="1" applyAlignment="1" applyProtection="1">
      <alignment horizontal="center" vertical="center" wrapText="1" readingOrder="2"/>
      <protection locked="0"/>
    </xf>
    <xf numFmtId="0" fontId="22" fillId="21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10" fillId="25" borderId="1" xfId="1" applyFont="1" applyFill="1" applyBorder="1" applyAlignment="1" applyProtection="1">
      <alignment horizontal="center" vertical="center" readingOrder="2"/>
      <protection locked="0"/>
    </xf>
    <xf numFmtId="0" fontId="22" fillId="21" borderId="13" xfId="1" applyFont="1" applyFill="1" applyBorder="1" applyAlignment="1" applyProtection="1">
      <alignment horizontal="center" vertical="center" textRotation="90" wrapText="1" readingOrder="2"/>
      <protection locked="0"/>
    </xf>
    <xf numFmtId="0" fontId="10" fillId="26" borderId="1" xfId="1" applyFont="1" applyFill="1" applyBorder="1" applyAlignment="1" applyProtection="1">
      <alignment horizontal="center" vertical="center" wrapText="1" readingOrder="2"/>
      <protection locked="0"/>
    </xf>
    <xf numFmtId="0" fontId="10" fillId="27" borderId="1" xfId="1" applyFont="1" applyFill="1" applyBorder="1" applyAlignment="1" applyProtection="1">
      <alignment horizontal="center" vertical="center" wrapText="1" readingOrder="2"/>
      <protection locked="0"/>
    </xf>
    <xf numFmtId="0" fontId="10" fillId="28" borderId="1" xfId="1" applyFont="1" applyFill="1" applyBorder="1" applyAlignment="1" applyProtection="1">
      <alignment horizontal="center" vertical="center" wrapText="1" readingOrder="2"/>
      <protection locked="0"/>
    </xf>
    <xf numFmtId="0" fontId="10" fillId="20" borderId="1" xfId="1" applyFont="1" applyFill="1" applyBorder="1" applyAlignment="1" applyProtection="1">
      <alignment horizontal="center" vertical="center" wrapText="1" readingOrder="2"/>
      <protection locked="0"/>
    </xf>
    <xf numFmtId="0" fontId="22" fillId="21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22" fillId="21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10" fillId="20" borderId="3" xfId="1" applyFont="1" applyFill="1" applyBorder="1" applyAlignment="1" applyProtection="1">
      <alignment horizontal="center" vertical="center" wrapText="1" readingOrder="2"/>
      <protection locked="0"/>
    </xf>
    <xf numFmtId="0" fontId="23" fillId="18" borderId="3" xfId="1" applyFont="1" applyFill="1" applyBorder="1" applyAlignment="1" applyProtection="1">
      <alignment horizontal="center" vertical="center" wrapText="1" readingOrder="2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2" fontId="26" fillId="7" borderId="1" xfId="0" applyNumberFormat="1" applyFont="1" applyFill="1" applyBorder="1" applyProtection="1"/>
    <xf numFmtId="2" fontId="2" fillId="9" borderId="1" xfId="1" applyNumberFormat="1" applyFont="1" applyFill="1" applyBorder="1" applyProtection="1"/>
    <xf numFmtId="2" fontId="27" fillId="13" borderId="1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27" fillId="13" borderId="1" xfId="0" applyFont="1" applyFill="1" applyBorder="1"/>
    <xf numFmtId="0" fontId="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 wrapText="1" readingOrder="2"/>
    </xf>
    <xf numFmtId="0" fontId="29" fillId="13" borderId="11" xfId="0" applyFont="1" applyFill="1" applyBorder="1" applyAlignment="1">
      <alignment horizontal="center" vertical="center" wrapText="1" readingOrder="2"/>
    </xf>
    <xf numFmtId="0" fontId="29" fillId="13" borderId="11" xfId="0" applyFont="1" applyFill="1" applyBorder="1" applyAlignment="1">
      <alignment horizontal="center" vertical="center" readingOrder="2"/>
    </xf>
    <xf numFmtId="0" fontId="29" fillId="13" borderId="6" xfId="0" applyFont="1" applyFill="1" applyBorder="1" applyAlignment="1">
      <alignment horizontal="center" vertical="center" wrapText="1" readingOrder="2"/>
    </xf>
    <xf numFmtId="0" fontId="29" fillId="13" borderId="3" xfId="0" applyFont="1" applyFill="1" applyBorder="1" applyAlignment="1">
      <alignment horizontal="center" vertical="center" wrapText="1" readingOrder="2"/>
    </xf>
    <xf numFmtId="0" fontId="29" fillId="13" borderId="4" xfId="0" applyFont="1" applyFill="1" applyBorder="1" applyAlignment="1">
      <alignment horizontal="center" vertical="center" wrapText="1" readingOrder="2"/>
    </xf>
    <xf numFmtId="0" fontId="29" fillId="13" borderId="13" xfId="0" applyFont="1" applyFill="1" applyBorder="1" applyAlignment="1">
      <alignment horizontal="center" vertical="center" wrapText="1" readingOrder="2"/>
    </xf>
    <xf numFmtId="0" fontId="29" fillId="13" borderId="13" xfId="0" applyFont="1" applyFill="1" applyBorder="1" applyAlignment="1">
      <alignment horizontal="center" vertical="center" readingOrder="2"/>
    </xf>
    <xf numFmtId="0" fontId="29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9" fillId="11" borderId="11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 wrapText="1"/>
    </xf>
    <xf numFmtId="0" fontId="29" fillId="11" borderId="15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0" fillId="9" borderId="0" xfId="0" applyFill="1"/>
    <xf numFmtId="0" fontId="29" fillId="11" borderId="13" xfId="0" applyFont="1" applyFill="1" applyBorder="1" applyAlignment="1">
      <alignment horizontal="center" vertical="center" wrapText="1"/>
    </xf>
    <xf numFmtId="0" fontId="29" fillId="11" borderId="8" xfId="0" applyFont="1" applyFill="1" applyBorder="1" applyAlignment="1">
      <alignment vertical="center" wrapText="1"/>
    </xf>
    <xf numFmtId="0" fontId="29" fillId="11" borderId="1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center" vertical="center" wrapText="1" readingOrder="2"/>
    </xf>
    <xf numFmtId="0" fontId="29" fillId="11" borderId="11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29" fillId="11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9" fillId="29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Border="1" applyAlignment="1">
      <alignment vertical="center"/>
    </xf>
    <xf numFmtId="0" fontId="29" fillId="15" borderId="1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 readingOrder="2"/>
    </xf>
    <xf numFmtId="0" fontId="29" fillId="1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readingOrder="2"/>
    </xf>
    <xf numFmtId="0" fontId="2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rightToLeft="1" workbookViewId="0">
      <selection activeCell="R19" sqref="R19"/>
    </sheetView>
  </sheetViews>
  <sheetFormatPr defaultRowHeight="15"/>
  <cols>
    <col min="1" max="1" width="3" bestFit="1" customWidth="1"/>
    <col min="2" max="2" width="7.28515625" bestFit="1" customWidth="1"/>
    <col min="3" max="3" width="3.42578125" bestFit="1" customWidth="1"/>
    <col min="4" max="4" width="3.85546875" bestFit="1" customWidth="1"/>
    <col min="5" max="5" width="4.28515625" bestFit="1" customWidth="1"/>
    <col min="6" max="6" width="3.85546875" bestFit="1" customWidth="1"/>
    <col min="7" max="7" width="5.140625" bestFit="1" customWidth="1"/>
    <col min="8" max="8" width="9.7109375" bestFit="1" customWidth="1"/>
    <col min="9" max="9" width="4.7109375" bestFit="1" customWidth="1"/>
    <col min="10" max="10" width="4.42578125" bestFit="1" customWidth="1"/>
    <col min="11" max="11" width="4.85546875" bestFit="1" customWidth="1"/>
    <col min="12" max="12" width="5" bestFit="1" customWidth="1"/>
    <col min="13" max="13" width="4.7109375" bestFit="1" customWidth="1"/>
    <col min="14" max="14" width="7.7109375" bestFit="1" customWidth="1"/>
    <col min="15" max="15" width="4.7109375" bestFit="1" customWidth="1"/>
    <col min="16" max="16" width="8.7109375" bestFit="1" customWidth="1"/>
    <col min="17" max="17" width="4" bestFit="1" customWidth="1"/>
    <col min="18" max="18" width="3.85546875" bestFit="1" customWidth="1"/>
    <col min="19" max="19" width="8.7109375" bestFit="1" customWidth="1"/>
    <col min="20" max="20" width="4" bestFit="1" customWidth="1"/>
    <col min="21" max="21" width="3.85546875" bestFit="1" customWidth="1"/>
    <col min="22" max="23" width="4.28515625" bestFit="1" customWidth="1"/>
    <col min="24" max="24" width="6.28515625" bestFit="1" customWidth="1"/>
    <col min="25" max="25" width="7.42578125" bestFit="1" customWidth="1"/>
    <col min="26" max="26" width="7.85546875" bestFit="1" customWidth="1"/>
    <col min="27" max="27" width="4.28515625" bestFit="1" customWidth="1"/>
  </cols>
  <sheetData>
    <row r="1" spans="1:27" ht="20.25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>
      <c r="A2" s="30" t="s">
        <v>0</v>
      </c>
      <c r="B2" s="30" t="s">
        <v>1</v>
      </c>
      <c r="C2" s="33" t="s">
        <v>2</v>
      </c>
      <c r="D2" s="34"/>
      <c r="E2" s="34"/>
      <c r="F2" s="34"/>
      <c r="G2" s="35"/>
      <c r="H2" s="25" t="s">
        <v>3</v>
      </c>
      <c r="I2" s="33" t="s">
        <v>4</v>
      </c>
      <c r="J2" s="34"/>
      <c r="K2" s="35"/>
      <c r="L2" s="40" t="s">
        <v>5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>
      <c r="A3" s="31"/>
      <c r="B3" s="31"/>
      <c r="C3" s="36"/>
      <c r="D3" s="37"/>
      <c r="E3" s="37"/>
      <c r="F3" s="37"/>
      <c r="G3" s="38"/>
      <c r="H3" s="39"/>
      <c r="I3" s="36"/>
      <c r="J3" s="37"/>
      <c r="K3" s="38"/>
      <c r="L3" s="24" t="s">
        <v>6</v>
      </c>
      <c r="M3" s="24"/>
      <c r="N3" s="2"/>
      <c r="O3" s="24" t="s">
        <v>7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" t="s">
        <v>8</v>
      </c>
    </row>
    <row r="4" spans="1:27">
      <c r="A4" s="31"/>
      <c r="B4" s="31"/>
      <c r="C4" s="24" t="s">
        <v>9</v>
      </c>
      <c r="D4" s="24" t="s">
        <v>10</v>
      </c>
      <c r="E4" s="24"/>
      <c r="F4" s="24"/>
      <c r="G4" s="24"/>
      <c r="H4" s="39"/>
      <c r="I4" s="40" t="s">
        <v>10</v>
      </c>
      <c r="J4" s="41"/>
      <c r="K4" s="42"/>
      <c r="L4" s="24" t="s">
        <v>11</v>
      </c>
      <c r="M4" s="24" t="s">
        <v>12</v>
      </c>
      <c r="N4" s="25" t="s">
        <v>13</v>
      </c>
      <c r="O4" s="24" t="s">
        <v>14</v>
      </c>
      <c r="P4" s="40" t="s">
        <v>15</v>
      </c>
      <c r="Q4" s="41"/>
      <c r="R4" s="42"/>
      <c r="S4" s="40" t="s">
        <v>16</v>
      </c>
      <c r="T4" s="41"/>
      <c r="U4" s="42"/>
      <c r="V4" s="24" t="s">
        <v>17</v>
      </c>
      <c r="W4" s="24"/>
      <c r="X4" s="24" t="s">
        <v>18</v>
      </c>
      <c r="Y4" s="24" t="s">
        <v>19</v>
      </c>
      <c r="Z4" s="24" t="s">
        <v>20</v>
      </c>
      <c r="AA4" s="24" t="s">
        <v>21</v>
      </c>
    </row>
    <row r="5" spans="1:27">
      <c r="A5" s="32"/>
      <c r="B5" s="32"/>
      <c r="C5" s="24"/>
      <c r="D5" s="2" t="s">
        <v>22</v>
      </c>
      <c r="E5" s="2" t="s">
        <v>23</v>
      </c>
      <c r="F5" s="2" t="s">
        <v>24</v>
      </c>
      <c r="G5" s="3" t="s">
        <v>25</v>
      </c>
      <c r="H5" s="26"/>
      <c r="I5" s="2" t="s">
        <v>22</v>
      </c>
      <c r="J5" s="2" t="s">
        <v>23</v>
      </c>
      <c r="K5" s="2" t="s">
        <v>24</v>
      </c>
      <c r="L5" s="24"/>
      <c r="M5" s="24"/>
      <c r="N5" s="26"/>
      <c r="O5" s="24"/>
      <c r="P5" s="2" t="s">
        <v>26</v>
      </c>
      <c r="Q5" s="2" t="s">
        <v>27</v>
      </c>
      <c r="R5" s="2" t="s">
        <v>28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4"/>
      <c r="Y5" s="24"/>
      <c r="Z5" s="24"/>
      <c r="AA5" s="24"/>
    </row>
    <row r="6" spans="1:27">
      <c r="A6" s="5">
        <v>1</v>
      </c>
      <c r="B6" s="4" t="s">
        <v>31</v>
      </c>
      <c r="C6" s="19">
        <v>5</v>
      </c>
      <c r="D6" s="15">
        <v>26</v>
      </c>
      <c r="E6" s="15">
        <v>35</v>
      </c>
      <c r="F6" s="15">
        <v>39</v>
      </c>
      <c r="G6" s="20">
        <f>F6+E6+D6</f>
        <v>100</v>
      </c>
      <c r="H6" s="15">
        <v>10</v>
      </c>
      <c r="I6" s="15">
        <v>9400</v>
      </c>
      <c r="J6" s="15">
        <v>8400</v>
      </c>
      <c r="K6" s="15">
        <v>7600</v>
      </c>
      <c r="L6" s="21">
        <v>5</v>
      </c>
      <c r="M6" s="21">
        <v>4</v>
      </c>
      <c r="N6" s="15">
        <v>0</v>
      </c>
      <c r="O6" s="22">
        <v>37</v>
      </c>
      <c r="P6" s="22">
        <v>54</v>
      </c>
      <c r="Q6" s="22">
        <v>0</v>
      </c>
      <c r="R6" s="22">
        <v>32</v>
      </c>
      <c r="S6" s="22">
        <v>24</v>
      </c>
      <c r="T6" s="22">
        <v>0</v>
      </c>
      <c r="U6" s="22">
        <v>15</v>
      </c>
      <c r="V6" s="22">
        <v>68</v>
      </c>
      <c r="W6" s="22">
        <v>68</v>
      </c>
      <c r="X6" s="23">
        <v>18</v>
      </c>
      <c r="Y6" s="23">
        <v>0</v>
      </c>
      <c r="Z6" s="23">
        <v>40</v>
      </c>
      <c r="AA6" s="23">
        <v>0</v>
      </c>
    </row>
    <row r="7" spans="1:27">
      <c r="A7" s="5">
        <v>2</v>
      </c>
      <c r="B7" s="4" t="s">
        <v>32</v>
      </c>
      <c r="C7" s="19">
        <v>3</v>
      </c>
      <c r="D7" s="15">
        <v>40</v>
      </c>
      <c r="E7" s="15">
        <v>67</v>
      </c>
      <c r="F7" s="15">
        <v>128</v>
      </c>
      <c r="G7" s="20">
        <f t="shared" ref="G7:G14" si="0">F7+E7+D7</f>
        <v>235</v>
      </c>
      <c r="H7" s="15">
        <v>22</v>
      </c>
      <c r="I7" s="15">
        <v>8000</v>
      </c>
      <c r="J7" s="15">
        <v>6900</v>
      </c>
      <c r="K7" s="15">
        <v>5300</v>
      </c>
      <c r="L7" s="21">
        <v>2</v>
      </c>
      <c r="M7" s="21">
        <v>3</v>
      </c>
      <c r="N7" s="15">
        <v>0</v>
      </c>
      <c r="O7" s="22">
        <v>168</v>
      </c>
      <c r="P7" s="22">
        <v>102</v>
      </c>
      <c r="Q7" s="22">
        <v>0</v>
      </c>
      <c r="R7" s="22">
        <v>22</v>
      </c>
      <c r="S7" s="22">
        <v>32</v>
      </c>
      <c r="T7" s="22">
        <v>0</v>
      </c>
      <c r="U7" s="22">
        <v>16</v>
      </c>
      <c r="V7" s="22">
        <v>127</v>
      </c>
      <c r="W7" s="22">
        <v>82</v>
      </c>
      <c r="X7" s="23">
        <v>12</v>
      </c>
      <c r="Y7" s="23">
        <v>0</v>
      </c>
      <c r="Z7" s="23">
        <v>14</v>
      </c>
      <c r="AA7" s="23">
        <v>0</v>
      </c>
    </row>
    <row r="8" spans="1:27">
      <c r="A8" s="5">
        <v>3</v>
      </c>
      <c r="B8" s="4" t="s">
        <v>33</v>
      </c>
      <c r="C8" s="19">
        <v>7</v>
      </c>
      <c r="D8" s="15">
        <v>60</v>
      </c>
      <c r="E8" s="15">
        <v>76</v>
      </c>
      <c r="F8" s="15">
        <v>64</v>
      </c>
      <c r="G8" s="20">
        <f t="shared" si="0"/>
        <v>200</v>
      </c>
      <c r="H8" s="15">
        <v>12</v>
      </c>
      <c r="I8" s="15">
        <v>1800</v>
      </c>
      <c r="J8" s="15">
        <v>1400</v>
      </c>
      <c r="K8" s="15">
        <v>1050</v>
      </c>
      <c r="L8" s="21">
        <v>6</v>
      </c>
      <c r="M8" s="21">
        <v>6</v>
      </c>
      <c r="N8" s="15">
        <v>0</v>
      </c>
      <c r="O8" s="22">
        <v>108</v>
      </c>
      <c r="P8" s="22">
        <v>118</v>
      </c>
      <c r="Q8" s="22">
        <v>0</v>
      </c>
      <c r="R8" s="22">
        <v>64</v>
      </c>
      <c r="S8" s="22">
        <v>22</v>
      </c>
      <c r="T8" s="22">
        <v>0</v>
      </c>
      <c r="U8" s="22">
        <v>10</v>
      </c>
      <c r="V8" s="22">
        <v>146</v>
      </c>
      <c r="W8" s="22">
        <v>112</v>
      </c>
      <c r="X8" s="23">
        <v>21</v>
      </c>
      <c r="Y8" s="23">
        <v>0</v>
      </c>
      <c r="Z8" s="23">
        <v>92</v>
      </c>
      <c r="AA8" s="23">
        <v>0</v>
      </c>
    </row>
    <row r="9" spans="1:27">
      <c r="A9" s="5">
        <v>4</v>
      </c>
      <c r="B9" s="4" t="s">
        <v>34</v>
      </c>
      <c r="C9" s="19">
        <v>4</v>
      </c>
      <c r="D9" s="15">
        <v>60</v>
      </c>
      <c r="E9" s="15">
        <v>48</v>
      </c>
      <c r="F9" s="15">
        <v>36</v>
      </c>
      <c r="G9" s="20">
        <f t="shared" si="0"/>
        <v>144</v>
      </c>
      <c r="H9" s="15">
        <v>10</v>
      </c>
      <c r="I9" s="15">
        <v>1000</v>
      </c>
      <c r="J9" s="15">
        <v>750</v>
      </c>
      <c r="K9" s="15">
        <v>550</v>
      </c>
      <c r="L9" s="21">
        <v>2</v>
      </c>
      <c r="M9" s="21">
        <v>4</v>
      </c>
      <c r="N9" s="15">
        <v>0</v>
      </c>
      <c r="O9" s="22">
        <v>86</v>
      </c>
      <c r="P9" s="22">
        <v>68</v>
      </c>
      <c r="Q9" s="22">
        <v>0</v>
      </c>
      <c r="R9" s="22">
        <v>12</v>
      </c>
      <c r="S9" s="22">
        <v>8</v>
      </c>
      <c r="T9" s="22">
        <v>0</v>
      </c>
      <c r="U9" s="22">
        <v>9</v>
      </c>
      <c r="V9" s="22">
        <v>41</v>
      </c>
      <c r="W9" s="22">
        <v>51</v>
      </c>
      <c r="X9" s="23">
        <v>11</v>
      </c>
      <c r="Y9" s="23">
        <v>0</v>
      </c>
      <c r="Z9" s="23">
        <v>43</v>
      </c>
      <c r="AA9" s="23">
        <v>12</v>
      </c>
    </row>
    <row r="10" spans="1:27">
      <c r="A10" s="5">
        <v>5</v>
      </c>
      <c r="B10" s="4" t="s">
        <v>35</v>
      </c>
      <c r="C10" s="19">
        <v>0</v>
      </c>
      <c r="D10" s="15">
        <v>0</v>
      </c>
      <c r="E10" s="15">
        <v>0</v>
      </c>
      <c r="F10" s="15">
        <v>0</v>
      </c>
      <c r="G10" s="20">
        <f t="shared" si="0"/>
        <v>0</v>
      </c>
      <c r="H10" s="15">
        <v>0</v>
      </c>
      <c r="I10" s="15">
        <v>0</v>
      </c>
      <c r="J10" s="15">
        <v>0</v>
      </c>
      <c r="K10" s="15">
        <v>0</v>
      </c>
      <c r="L10" s="21">
        <v>0</v>
      </c>
      <c r="M10" s="21">
        <v>0</v>
      </c>
      <c r="N10" s="15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3">
        <v>0</v>
      </c>
      <c r="Z10" s="23">
        <v>0</v>
      </c>
      <c r="AA10" s="23">
        <v>0</v>
      </c>
    </row>
    <row r="11" spans="1:27">
      <c r="A11" s="5">
        <v>6</v>
      </c>
      <c r="B11" s="4" t="s">
        <v>36</v>
      </c>
      <c r="C11" s="19">
        <v>0</v>
      </c>
      <c r="D11" s="15">
        <v>0</v>
      </c>
      <c r="E11" s="15">
        <v>0</v>
      </c>
      <c r="F11" s="15">
        <v>0</v>
      </c>
      <c r="G11" s="20">
        <f t="shared" si="0"/>
        <v>0</v>
      </c>
      <c r="H11" s="15">
        <v>0</v>
      </c>
      <c r="I11" s="15">
        <v>0</v>
      </c>
      <c r="J11" s="15">
        <v>0</v>
      </c>
      <c r="K11" s="15">
        <v>0</v>
      </c>
      <c r="L11" s="21">
        <v>0</v>
      </c>
      <c r="M11" s="21">
        <v>0</v>
      </c>
      <c r="N11" s="15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7">
      <c r="A12" s="5">
        <v>7</v>
      </c>
      <c r="B12" s="4" t="s">
        <v>37</v>
      </c>
      <c r="C12" s="19">
        <v>11</v>
      </c>
      <c r="D12" s="15">
        <v>64</v>
      </c>
      <c r="E12" s="15">
        <v>72</v>
      </c>
      <c r="F12" s="15">
        <v>62</v>
      </c>
      <c r="G12" s="20">
        <f t="shared" si="0"/>
        <v>198</v>
      </c>
      <c r="H12" s="15">
        <v>12</v>
      </c>
      <c r="I12" s="15">
        <v>6800</v>
      </c>
      <c r="J12" s="15">
        <v>5700</v>
      </c>
      <c r="K12" s="15">
        <v>4900</v>
      </c>
      <c r="L12" s="21">
        <v>9</v>
      </c>
      <c r="M12" s="21">
        <v>10</v>
      </c>
      <c r="N12" s="15">
        <v>0</v>
      </c>
      <c r="O12" s="22">
        <v>84</v>
      </c>
      <c r="P12" s="22">
        <v>130</v>
      </c>
      <c r="Q12" s="22">
        <v>0</v>
      </c>
      <c r="R12" s="22">
        <v>54</v>
      </c>
      <c r="S12" s="22">
        <v>52</v>
      </c>
      <c r="T12" s="22">
        <v>0</v>
      </c>
      <c r="U12" s="22">
        <v>28</v>
      </c>
      <c r="V12" s="22">
        <v>158</v>
      </c>
      <c r="W12" s="22">
        <v>87</v>
      </c>
      <c r="X12" s="23">
        <v>23</v>
      </c>
      <c r="Y12" s="23">
        <v>0</v>
      </c>
      <c r="Z12" s="23">
        <v>47</v>
      </c>
      <c r="AA12" s="23">
        <v>0</v>
      </c>
    </row>
    <row r="13" spans="1:27">
      <c r="A13" s="5">
        <v>8</v>
      </c>
      <c r="B13" s="4" t="s">
        <v>38</v>
      </c>
      <c r="C13" s="19">
        <v>50</v>
      </c>
      <c r="D13" s="15">
        <v>10</v>
      </c>
      <c r="E13" s="15">
        <v>0</v>
      </c>
      <c r="F13" s="15">
        <v>0</v>
      </c>
      <c r="G13" s="20">
        <f t="shared" si="0"/>
        <v>10</v>
      </c>
      <c r="H13" s="15">
        <v>4</v>
      </c>
      <c r="I13" s="15">
        <v>1</v>
      </c>
      <c r="J13" s="15">
        <v>0</v>
      </c>
      <c r="K13" s="15">
        <v>0</v>
      </c>
      <c r="L13" s="21">
        <v>30</v>
      </c>
      <c r="M13" s="21">
        <v>45</v>
      </c>
      <c r="N13" s="15">
        <v>0</v>
      </c>
      <c r="O13" s="22">
        <v>36</v>
      </c>
      <c r="P13" s="22">
        <v>24</v>
      </c>
      <c r="Q13" s="22">
        <v>0</v>
      </c>
      <c r="R13" s="22">
        <v>12</v>
      </c>
      <c r="S13" s="22">
        <v>10</v>
      </c>
      <c r="T13" s="22">
        <v>0</v>
      </c>
      <c r="U13" s="22">
        <v>14</v>
      </c>
      <c r="V13" s="22">
        <v>24</v>
      </c>
      <c r="W13" s="22">
        <v>24</v>
      </c>
      <c r="X13" s="23">
        <v>7</v>
      </c>
      <c r="Y13" s="23">
        <v>0</v>
      </c>
      <c r="Z13" s="23">
        <v>10</v>
      </c>
      <c r="AA13" s="23">
        <v>0</v>
      </c>
    </row>
    <row r="14" spans="1:27">
      <c r="A14" s="5">
        <v>9</v>
      </c>
      <c r="B14" s="4" t="s">
        <v>39</v>
      </c>
      <c r="C14" s="19">
        <v>0</v>
      </c>
      <c r="D14" s="15">
        <v>0</v>
      </c>
      <c r="E14" s="15">
        <v>0</v>
      </c>
      <c r="F14" s="15">
        <v>0</v>
      </c>
      <c r="G14" s="20">
        <f t="shared" si="0"/>
        <v>0</v>
      </c>
      <c r="H14" s="15">
        <v>0</v>
      </c>
      <c r="I14" s="15">
        <v>0</v>
      </c>
      <c r="J14" s="15">
        <v>0</v>
      </c>
      <c r="K14" s="15">
        <v>0</v>
      </c>
      <c r="L14" s="21">
        <v>0</v>
      </c>
      <c r="M14" s="21">
        <v>0</v>
      </c>
      <c r="N14" s="15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</row>
    <row r="15" spans="1:27">
      <c r="A15" s="4"/>
      <c r="B15" s="4" t="s">
        <v>40</v>
      </c>
      <c r="C15" s="10">
        <f>SUM(C6:C14)</f>
        <v>80</v>
      </c>
      <c r="D15" s="17">
        <f t="shared" ref="D15:H15" si="1">SUM(D6:D14)</f>
        <v>260</v>
      </c>
      <c r="E15" s="17">
        <f t="shared" si="1"/>
        <v>298</v>
      </c>
      <c r="F15" s="17">
        <f t="shared" si="1"/>
        <v>329</v>
      </c>
      <c r="G15" s="17">
        <f t="shared" si="1"/>
        <v>887</v>
      </c>
      <c r="H15" s="17">
        <f t="shared" si="1"/>
        <v>70</v>
      </c>
      <c r="I15" s="17"/>
      <c r="J15" s="17"/>
      <c r="K15" s="17"/>
      <c r="L15" s="17">
        <f>SUM(L6:L14)</f>
        <v>54</v>
      </c>
      <c r="M15" s="17">
        <f>SUM(M6:M14)</f>
        <v>72</v>
      </c>
      <c r="N15" s="17">
        <f t="shared" ref="N15:AA15" si="2">SUM(N6:N14)</f>
        <v>0</v>
      </c>
      <c r="O15" s="17">
        <f t="shared" si="2"/>
        <v>519</v>
      </c>
      <c r="P15" s="17">
        <f t="shared" si="2"/>
        <v>496</v>
      </c>
      <c r="Q15" s="17">
        <f t="shared" si="2"/>
        <v>0</v>
      </c>
      <c r="R15" s="17">
        <f t="shared" si="2"/>
        <v>196</v>
      </c>
      <c r="S15" s="17">
        <f t="shared" si="2"/>
        <v>148</v>
      </c>
      <c r="T15" s="17">
        <f t="shared" si="2"/>
        <v>0</v>
      </c>
      <c r="U15" s="17">
        <f t="shared" si="2"/>
        <v>92</v>
      </c>
      <c r="V15" s="17">
        <f t="shared" si="2"/>
        <v>564</v>
      </c>
      <c r="W15" s="17">
        <f t="shared" si="2"/>
        <v>424</v>
      </c>
      <c r="X15" s="17">
        <f t="shared" si="2"/>
        <v>92</v>
      </c>
      <c r="Y15" s="17">
        <f t="shared" si="2"/>
        <v>0</v>
      </c>
      <c r="Z15" s="17">
        <f t="shared" si="2"/>
        <v>246</v>
      </c>
      <c r="AA15" s="17">
        <f t="shared" si="2"/>
        <v>12</v>
      </c>
    </row>
    <row r="16" spans="1:27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4">
        <f>L15/C15*100</f>
        <v>67.5</v>
      </c>
      <c r="M16" s="14">
        <f>M15/C15*100</f>
        <v>90</v>
      </c>
      <c r="N16" s="14"/>
      <c r="O16" s="13">
        <f>O15/G15*100</f>
        <v>58.511837655016905</v>
      </c>
      <c r="P16" s="13">
        <f>(P15+Q15+R15)/G15*100</f>
        <v>78.015783540022539</v>
      </c>
      <c r="Q16" s="13"/>
      <c r="R16" s="13"/>
      <c r="S16" s="13">
        <f>(S15+T15+U15)/G15*100</f>
        <v>27.057497181510708</v>
      </c>
      <c r="T16" s="13"/>
      <c r="U16" s="13"/>
      <c r="V16" s="13">
        <f>V15/G15*100</f>
        <v>63.585118376550163</v>
      </c>
      <c r="W16" s="13">
        <f>W15/G15*100</f>
        <v>47.801578354002253</v>
      </c>
      <c r="X16" s="8">
        <f>X15/G15*100</f>
        <v>10.372040586245772</v>
      </c>
      <c r="Y16" s="8">
        <f>Y15/G15*100</f>
        <v>0</v>
      </c>
      <c r="Z16" s="8">
        <f>Z15/G15*100</f>
        <v>27.733934611048479</v>
      </c>
      <c r="AA16" s="8">
        <f>AA15/G15*100</f>
        <v>1.3528748590755355</v>
      </c>
    </row>
    <row r="17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7">
        <f>(O15+P15+Q15+R15+S15+T15+U15+V15+W15)/(G15*5)*100</f>
        <v>54.994363021420526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9"/>
      <c r="R18" s="9"/>
      <c r="S18" s="9"/>
      <c r="T18" s="9"/>
      <c r="U18" s="16" t="s">
        <v>47</v>
      </c>
      <c r="V18" s="9"/>
      <c r="W18" s="18">
        <f>(G15*P17)/100</f>
        <v>487.80000000000007</v>
      </c>
      <c r="X18" s="9"/>
      <c r="Y18" s="9"/>
      <c r="Z18" s="9"/>
      <c r="AA18" s="9"/>
    </row>
    <row r="19" spans="1:27" ht="22.5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11"/>
      <c r="R19" s="1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43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1"/>
      <c r="R20" s="1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>
      <c r="A21" s="43" t="s">
        <v>43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1"/>
      <c r="R21" s="1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>
      <c r="A22" s="43" t="s">
        <v>44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11"/>
      <c r="R22" s="1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>
      <c r="A23" s="43" t="s">
        <v>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11"/>
      <c r="R23" s="11"/>
      <c r="S23" s="1"/>
      <c r="T23" s="1"/>
      <c r="U23" s="1"/>
      <c r="V23" s="1"/>
      <c r="W23" s="1"/>
      <c r="X23" s="1"/>
      <c r="Y23" s="1"/>
      <c r="Z23" s="1"/>
      <c r="AA23" s="1"/>
    </row>
    <row r="24" spans="1:27" ht="18">
      <c r="A24" s="43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1"/>
      <c r="AA24" s="1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rightToLeft="1" topLeftCell="A127" workbookViewId="0">
      <selection activeCell="H7" sqref="H7:O88"/>
    </sheetView>
  </sheetViews>
  <sheetFormatPr defaultRowHeight="15"/>
  <sheetData>
    <row r="1" spans="1:17">
      <c r="A1" s="138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>
      <c r="A2" s="141" t="s">
        <v>0</v>
      </c>
      <c r="B2" s="141" t="s">
        <v>50</v>
      </c>
      <c r="C2" s="142" t="s">
        <v>51</v>
      </c>
      <c r="D2" s="143" t="s">
        <v>53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 t="s">
        <v>54</v>
      </c>
      <c r="Q2" s="145" t="s">
        <v>55</v>
      </c>
    </row>
    <row r="3" spans="1:17">
      <c r="A3" s="146"/>
      <c r="B3" s="146"/>
      <c r="C3" s="142"/>
      <c r="D3" s="143" t="s">
        <v>56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7"/>
      <c r="Q3" s="148"/>
    </row>
    <row r="4" spans="1:17">
      <c r="A4" s="149"/>
      <c r="B4" s="149"/>
      <c r="C4" s="142"/>
      <c r="D4" s="150" t="s">
        <v>57</v>
      </c>
      <c r="E4" s="151" t="s">
        <v>58</v>
      </c>
      <c r="F4" s="150" t="s">
        <v>59</v>
      </c>
      <c r="G4" s="151" t="s">
        <v>60</v>
      </c>
      <c r="H4" s="151"/>
      <c r="I4" s="151"/>
      <c r="J4" s="151"/>
      <c r="K4" s="151"/>
      <c r="L4" s="151"/>
      <c r="M4" s="151"/>
      <c r="N4" s="151"/>
      <c r="O4" s="151"/>
      <c r="P4" s="152"/>
      <c r="Q4" s="153"/>
    </row>
    <row r="5" spans="1:17">
      <c r="A5" s="154">
        <v>1</v>
      </c>
      <c r="B5" s="154">
        <v>2</v>
      </c>
      <c r="C5" s="154">
        <v>3</v>
      </c>
      <c r="D5" s="154">
        <v>4</v>
      </c>
      <c r="E5" s="151"/>
      <c r="F5" s="154">
        <v>5</v>
      </c>
      <c r="G5" s="151"/>
      <c r="H5" s="154">
        <v>6</v>
      </c>
      <c r="I5" s="151"/>
      <c r="J5" s="154">
        <v>7</v>
      </c>
      <c r="K5" s="151"/>
      <c r="L5" s="154">
        <v>8</v>
      </c>
      <c r="M5" s="151"/>
      <c r="N5" s="154">
        <v>9</v>
      </c>
      <c r="O5" s="151"/>
      <c r="P5" s="154">
        <v>10</v>
      </c>
      <c r="Q5" s="154">
        <v>11</v>
      </c>
    </row>
    <row r="6" spans="1:17">
      <c r="A6" s="155" t="s">
        <v>61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</row>
    <row r="7" spans="1:17" ht="16.5">
      <c r="A7" s="158"/>
      <c r="B7" s="159" t="s">
        <v>62</v>
      </c>
      <c r="C7" s="160">
        <v>44</v>
      </c>
      <c r="D7" s="130"/>
      <c r="E7" s="161">
        <f>D7*C7*0.75</f>
        <v>0</v>
      </c>
      <c r="F7" s="130"/>
      <c r="G7" s="151">
        <f>F7*C7*0.5</f>
        <v>0</v>
      </c>
      <c r="H7" s="162"/>
      <c r="I7" s="163"/>
      <c r="J7" s="163"/>
      <c r="K7" s="163"/>
      <c r="L7" s="163"/>
      <c r="M7" s="163"/>
      <c r="N7" s="163"/>
      <c r="O7" s="164"/>
      <c r="P7" s="165">
        <f>G7+E7</f>
        <v>0</v>
      </c>
      <c r="Q7" s="166">
        <f>D7*C7</f>
        <v>0</v>
      </c>
    </row>
    <row r="8" spans="1:17" ht="16.5">
      <c r="A8" s="158"/>
      <c r="B8" s="159" t="s">
        <v>63</v>
      </c>
      <c r="C8" s="160">
        <v>65</v>
      </c>
      <c r="D8" s="130">
        <v>0</v>
      </c>
      <c r="E8" s="161">
        <f t="shared" ref="E8:E71" si="0">D8*C8*0.75</f>
        <v>0</v>
      </c>
      <c r="F8" s="130">
        <v>183</v>
      </c>
      <c r="G8" s="151">
        <f t="shared" ref="G8:G71" si="1">F8*C8*0.5</f>
        <v>5947.5</v>
      </c>
      <c r="H8" s="167"/>
      <c r="I8" s="168"/>
      <c r="J8" s="168"/>
      <c r="K8" s="168"/>
      <c r="L8" s="168"/>
      <c r="M8" s="168"/>
      <c r="N8" s="168"/>
      <c r="O8" s="169"/>
      <c r="P8" s="165">
        <f t="shared" ref="P8:P71" si="2">G8+E8</f>
        <v>5947.5</v>
      </c>
      <c r="Q8" s="166">
        <f t="shared" ref="Q8:Q71" si="3">D8*C8</f>
        <v>0</v>
      </c>
    </row>
    <row r="9" spans="1:17" ht="16.5">
      <c r="A9" s="158"/>
      <c r="B9" s="159" t="s">
        <v>64</v>
      </c>
      <c r="C9" s="160">
        <v>45</v>
      </c>
      <c r="D9" s="130"/>
      <c r="E9" s="161">
        <f t="shared" si="0"/>
        <v>0</v>
      </c>
      <c r="F9" s="130"/>
      <c r="G9" s="151">
        <f t="shared" si="1"/>
        <v>0</v>
      </c>
      <c r="H9" s="167"/>
      <c r="I9" s="168"/>
      <c r="J9" s="168"/>
      <c r="K9" s="168"/>
      <c r="L9" s="168"/>
      <c r="M9" s="168"/>
      <c r="N9" s="168"/>
      <c r="O9" s="169"/>
      <c r="P9" s="165">
        <f t="shared" si="2"/>
        <v>0</v>
      </c>
      <c r="Q9" s="166">
        <f t="shared" si="3"/>
        <v>0</v>
      </c>
    </row>
    <row r="10" spans="1:17" ht="16.5">
      <c r="A10" s="158"/>
      <c r="B10" s="159" t="s">
        <v>65</v>
      </c>
      <c r="C10" s="160">
        <v>47</v>
      </c>
      <c r="D10" s="130"/>
      <c r="E10" s="161">
        <f t="shared" si="0"/>
        <v>0</v>
      </c>
      <c r="F10" s="130"/>
      <c r="G10" s="151">
        <f t="shared" si="1"/>
        <v>0</v>
      </c>
      <c r="H10" s="167"/>
      <c r="I10" s="168"/>
      <c r="J10" s="168"/>
      <c r="K10" s="168"/>
      <c r="L10" s="168"/>
      <c r="M10" s="168"/>
      <c r="N10" s="168"/>
      <c r="O10" s="169"/>
      <c r="P10" s="165">
        <f t="shared" si="2"/>
        <v>0</v>
      </c>
      <c r="Q10" s="166">
        <f t="shared" si="3"/>
        <v>0</v>
      </c>
    </row>
    <row r="11" spans="1:17" ht="16.5">
      <c r="A11" s="158"/>
      <c r="B11" s="170" t="s">
        <v>66</v>
      </c>
      <c r="C11" s="171">
        <v>47</v>
      </c>
      <c r="D11" s="130"/>
      <c r="E11" s="161">
        <f t="shared" si="0"/>
        <v>0</v>
      </c>
      <c r="F11" s="130"/>
      <c r="G11" s="151">
        <f t="shared" si="1"/>
        <v>0</v>
      </c>
      <c r="H11" s="167"/>
      <c r="I11" s="168"/>
      <c r="J11" s="168"/>
      <c r="K11" s="168"/>
      <c r="L11" s="168"/>
      <c r="M11" s="168"/>
      <c r="N11" s="168"/>
      <c r="O11" s="169"/>
      <c r="P11" s="165">
        <f t="shared" si="2"/>
        <v>0</v>
      </c>
      <c r="Q11" s="166">
        <f t="shared" si="3"/>
        <v>0</v>
      </c>
    </row>
    <row r="12" spans="1:17" ht="16.5">
      <c r="A12" s="158"/>
      <c r="B12" s="159" t="s">
        <v>67</v>
      </c>
      <c r="C12" s="160">
        <v>62</v>
      </c>
      <c r="D12" s="130"/>
      <c r="E12" s="161">
        <f t="shared" si="0"/>
        <v>0</v>
      </c>
      <c r="F12" s="130">
        <v>42</v>
      </c>
      <c r="G12" s="151">
        <f t="shared" si="1"/>
        <v>1302</v>
      </c>
      <c r="H12" s="167"/>
      <c r="I12" s="168"/>
      <c r="J12" s="168"/>
      <c r="K12" s="168"/>
      <c r="L12" s="168"/>
      <c r="M12" s="168"/>
      <c r="N12" s="168"/>
      <c r="O12" s="169"/>
      <c r="P12" s="165">
        <f t="shared" si="2"/>
        <v>1302</v>
      </c>
      <c r="Q12" s="166">
        <f t="shared" si="3"/>
        <v>0</v>
      </c>
    </row>
    <row r="13" spans="1:17" ht="16.5">
      <c r="A13" s="158"/>
      <c r="B13" s="159" t="s">
        <v>68</v>
      </c>
      <c r="C13" s="160">
        <v>75</v>
      </c>
      <c r="D13" s="130">
        <v>700</v>
      </c>
      <c r="E13" s="161">
        <f t="shared" si="0"/>
        <v>39375</v>
      </c>
      <c r="F13" s="130">
        <v>145</v>
      </c>
      <c r="G13" s="151">
        <f t="shared" si="1"/>
        <v>5437.5</v>
      </c>
      <c r="H13" s="167"/>
      <c r="I13" s="168"/>
      <c r="J13" s="168"/>
      <c r="K13" s="168"/>
      <c r="L13" s="168"/>
      <c r="M13" s="168"/>
      <c r="N13" s="168"/>
      <c r="O13" s="169"/>
      <c r="P13" s="165">
        <f t="shared" si="2"/>
        <v>44812.5</v>
      </c>
      <c r="Q13" s="166">
        <f t="shared" si="3"/>
        <v>52500</v>
      </c>
    </row>
    <row r="14" spans="1:17" ht="16.5">
      <c r="A14" s="158"/>
      <c r="B14" s="159" t="s">
        <v>69</v>
      </c>
      <c r="C14" s="160">
        <v>75</v>
      </c>
      <c r="D14" s="130"/>
      <c r="E14" s="161">
        <f t="shared" si="0"/>
        <v>0</v>
      </c>
      <c r="F14" s="130">
        <v>22</v>
      </c>
      <c r="G14" s="151">
        <f t="shared" si="1"/>
        <v>825</v>
      </c>
      <c r="H14" s="167"/>
      <c r="I14" s="168"/>
      <c r="J14" s="168"/>
      <c r="K14" s="168"/>
      <c r="L14" s="168"/>
      <c r="M14" s="168"/>
      <c r="N14" s="168"/>
      <c r="O14" s="169"/>
      <c r="P14" s="165">
        <f t="shared" si="2"/>
        <v>825</v>
      </c>
      <c r="Q14" s="166">
        <f t="shared" si="3"/>
        <v>0</v>
      </c>
    </row>
    <row r="15" spans="1:17" ht="16.5">
      <c r="A15" s="158"/>
      <c r="B15" s="159" t="s">
        <v>70</v>
      </c>
      <c r="C15" s="160">
        <v>82</v>
      </c>
      <c r="D15" s="130">
        <v>5</v>
      </c>
      <c r="E15" s="161">
        <f t="shared" si="0"/>
        <v>307.5</v>
      </c>
      <c r="F15" s="130"/>
      <c r="G15" s="151">
        <f t="shared" si="1"/>
        <v>0</v>
      </c>
      <c r="H15" s="167"/>
      <c r="I15" s="168"/>
      <c r="J15" s="168"/>
      <c r="K15" s="168"/>
      <c r="L15" s="168"/>
      <c r="M15" s="168"/>
      <c r="N15" s="168"/>
      <c r="O15" s="169"/>
      <c r="P15" s="165">
        <f t="shared" si="2"/>
        <v>307.5</v>
      </c>
      <c r="Q15" s="166">
        <f t="shared" si="3"/>
        <v>410</v>
      </c>
    </row>
    <row r="16" spans="1:17" ht="16.5">
      <c r="A16" s="158"/>
      <c r="B16" s="159" t="s">
        <v>71</v>
      </c>
      <c r="C16" s="160">
        <v>75</v>
      </c>
      <c r="D16" s="130">
        <v>75</v>
      </c>
      <c r="E16" s="161">
        <f t="shared" si="0"/>
        <v>4218.75</v>
      </c>
      <c r="F16" s="130"/>
      <c r="G16" s="151">
        <f t="shared" si="1"/>
        <v>0</v>
      </c>
      <c r="H16" s="167"/>
      <c r="I16" s="168"/>
      <c r="J16" s="168"/>
      <c r="K16" s="168"/>
      <c r="L16" s="168"/>
      <c r="M16" s="168"/>
      <c r="N16" s="168"/>
      <c r="O16" s="169"/>
      <c r="P16" s="165">
        <f t="shared" si="2"/>
        <v>4218.75</v>
      </c>
      <c r="Q16" s="166">
        <f t="shared" si="3"/>
        <v>5625</v>
      </c>
    </row>
    <row r="17" spans="1:17" ht="16.5">
      <c r="A17" s="158"/>
      <c r="B17" s="159" t="s">
        <v>72</v>
      </c>
      <c r="C17" s="160">
        <v>82</v>
      </c>
      <c r="D17" s="130"/>
      <c r="E17" s="161">
        <f t="shared" si="0"/>
        <v>0</v>
      </c>
      <c r="F17" s="130"/>
      <c r="G17" s="151">
        <f t="shared" si="1"/>
        <v>0</v>
      </c>
      <c r="H17" s="167"/>
      <c r="I17" s="168"/>
      <c r="J17" s="168"/>
      <c r="K17" s="168"/>
      <c r="L17" s="168"/>
      <c r="M17" s="168"/>
      <c r="N17" s="168"/>
      <c r="O17" s="169"/>
      <c r="P17" s="165">
        <f t="shared" si="2"/>
        <v>0</v>
      </c>
      <c r="Q17" s="166">
        <f t="shared" si="3"/>
        <v>0</v>
      </c>
    </row>
    <row r="18" spans="1:17" ht="16.5">
      <c r="A18" s="158"/>
      <c r="B18" s="159" t="s">
        <v>73</v>
      </c>
      <c r="C18" s="160">
        <v>84</v>
      </c>
      <c r="D18" s="130">
        <v>7</v>
      </c>
      <c r="E18" s="161">
        <f t="shared" si="0"/>
        <v>441</v>
      </c>
      <c r="F18" s="130"/>
      <c r="G18" s="151">
        <f t="shared" si="1"/>
        <v>0</v>
      </c>
      <c r="H18" s="167"/>
      <c r="I18" s="168"/>
      <c r="J18" s="168"/>
      <c r="K18" s="168"/>
      <c r="L18" s="168"/>
      <c r="M18" s="168"/>
      <c r="N18" s="168"/>
      <c r="O18" s="169"/>
      <c r="P18" s="165">
        <f t="shared" si="2"/>
        <v>441</v>
      </c>
      <c r="Q18" s="166">
        <f t="shared" si="3"/>
        <v>588</v>
      </c>
    </row>
    <row r="19" spans="1:17" ht="16.5">
      <c r="A19" s="158"/>
      <c r="B19" s="159" t="s">
        <v>74</v>
      </c>
      <c r="C19" s="160">
        <v>110</v>
      </c>
      <c r="D19" s="130">
        <v>94</v>
      </c>
      <c r="E19" s="161">
        <f t="shared" si="0"/>
        <v>7755</v>
      </c>
      <c r="F19" s="130">
        <v>48</v>
      </c>
      <c r="G19" s="151">
        <f t="shared" si="1"/>
        <v>2640</v>
      </c>
      <c r="H19" s="167"/>
      <c r="I19" s="168"/>
      <c r="J19" s="168"/>
      <c r="K19" s="168"/>
      <c r="L19" s="168"/>
      <c r="M19" s="168"/>
      <c r="N19" s="168"/>
      <c r="O19" s="169"/>
      <c r="P19" s="165">
        <f t="shared" si="2"/>
        <v>10395</v>
      </c>
      <c r="Q19" s="166">
        <f t="shared" si="3"/>
        <v>10340</v>
      </c>
    </row>
    <row r="20" spans="1:17" ht="16.5">
      <c r="A20" s="158"/>
      <c r="B20" s="159" t="s">
        <v>75</v>
      </c>
      <c r="C20" s="151">
        <v>110</v>
      </c>
      <c r="D20" s="130"/>
      <c r="E20" s="161">
        <f t="shared" si="0"/>
        <v>0</v>
      </c>
      <c r="F20" s="130"/>
      <c r="G20" s="151">
        <f t="shared" si="1"/>
        <v>0</v>
      </c>
      <c r="H20" s="167"/>
      <c r="I20" s="168"/>
      <c r="J20" s="168"/>
      <c r="K20" s="168"/>
      <c r="L20" s="168"/>
      <c r="M20" s="168"/>
      <c r="N20" s="168"/>
      <c r="O20" s="169"/>
      <c r="P20" s="165">
        <f t="shared" si="2"/>
        <v>0</v>
      </c>
      <c r="Q20" s="166">
        <f t="shared" si="3"/>
        <v>0</v>
      </c>
    </row>
    <row r="21" spans="1:17" ht="16.5">
      <c r="A21" s="158"/>
      <c r="B21" s="159" t="s">
        <v>76</v>
      </c>
      <c r="C21" s="151">
        <v>150</v>
      </c>
      <c r="D21" s="130"/>
      <c r="E21" s="161">
        <f t="shared" si="0"/>
        <v>0</v>
      </c>
      <c r="F21" s="130"/>
      <c r="G21" s="151">
        <f t="shared" si="1"/>
        <v>0</v>
      </c>
      <c r="H21" s="167"/>
      <c r="I21" s="168"/>
      <c r="J21" s="168"/>
      <c r="K21" s="168"/>
      <c r="L21" s="168"/>
      <c r="M21" s="168"/>
      <c r="N21" s="168"/>
      <c r="O21" s="169"/>
      <c r="P21" s="165">
        <f t="shared" si="2"/>
        <v>0</v>
      </c>
      <c r="Q21" s="166">
        <f t="shared" si="3"/>
        <v>0</v>
      </c>
    </row>
    <row r="22" spans="1:17" ht="16.5">
      <c r="A22" s="158"/>
      <c r="B22" s="159" t="s">
        <v>77</v>
      </c>
      <c r="C22" s="160">
        <v>155</v>
      </c>
      <c r="D22" s="130"/>
      <c r="E22" s="161">
        <f t="shared" si="0"/>
        <v>0</v>
      </c>
      <c r="F22" s="130"/>
      <c r="G22" s="151">
        <f t="shared" si="1"/>
        <v>0</v>
      </c>
      <c r="H22" s="167"/>
      <c r="I22" s="168"/>
      <c r="J22" s="168"/>
      <c r="K22" s="168"/>
      <c r="L22" s="168"/>
      <c r="M22" s="168"/>
      <c r="N22" s="168"/>
      <c r="O22" s="169"/>
      <c r="P22" s="165">
        <f t="shared" si="2"/>
        <v>0</v>
      </c>
      <c r="Q22" s="166">
        <f t="shared" si="3"/>
        <v>0</v>
      </c>
    </row>
    <row r="23" spans="1:17" ht="16.5">
      <c r="A23" s="158"/>
      <c r="B23" s="159" t="s">
        <v>78</v>
      </c>
      <c r="C23" s="160">
        <v>48</v>
      </c>
      <c r="D23" s="130"/>
      <c r="E23" s="161">
        <f t="shared" si="0"/>
        <v>0</v>
      </c>
      <c r="F23" s="130"/>
      <c r="G23" s="151">
        <f t="shared" si="1"/>
        <v>0</v>
      </c>
      <c r="H23" s="167"/>
      <c r="I23" s="168"/>
      <c r="J23" s="168"/>
      <c r="K23" s="168"/>
      <c r="L23" s="168"/>
      <c r="M23" s="168"/>
      <c r="N23" s="168"/>
      <c r="O23" s="169"/>
      <c r="P23" s="165">
        <f t="shared" si="2"/>
        <v>0</v>
      </c>
      <c r="Q23" s="166">
        <f t="shared" si="3"/>
        <v>0</v>
      </c>
    </row>
    <row r="24" spans="1:17" ht="16.5">
      <c r="A24" s="158"/>
      <c r="B24" s="159" t="s">
        <v>79</v>
      </c>
      <c r="C24" s="160">
        <v>60</v>
      </c>
      <c r="D24" s="130"/>
      <c r="E24" s="161">
        <f t="shared" si="0"/>
        <v>0</v>
      </c>
      <c r="F24" s="130"/>
      <c r="G24" s="151">
        <f t="shared" si="1"/>
        <v>0</v>
      </c>
      <c r="H24" s="167"/>
      <c r="I24" s="168"/>
      <c r="J24" s="168"/>
      <c r="K24" s="168"/>
      <c r="L24" s="168"/>
      <c r="M24" s="168"/>
      <c r="N24" s="168"/>
      <c r="O24" s="169"/>
      <c r="P24" s="165">
        <f t="shared" si="2"/>
        <v>0</v>
      </c>
      <c r="Q24" s="166">
        <f t="shared" si="3"/>
        <v>0</v>
      </c>
    </row>
    <row r="25" spans="1:17" ht="16.5">
      <c r="A25" s="158"/>
      <c r="B25" s="159" t="s">
        <v>80</v>
      </c>
      <c r="C25" s="160">
        <v>74</v>
      </c>
      <c r="D25" s="130"/>
      <c r="E25" s="161">
        <f t="shared" si="0"/>
        <v>0</v>
      </c>
      <c r="F25" s="130">
        <v>12</v>
      </c>
      <c r="G25" s="151">
        <f t="shared" si="1"/>
        <v>444</v>
      </c>
      <c r="H25" s="167"/>
      <c r="I25" s="168"/>
      <c r="J25" s="168"/>
      <c r="K25" s="168"/>
      <c r="L25" s="168"/>
      <c r="M25" s="168"/>
      <c r="N25" s="168"/>
      <c r="O25" s="169"/>
      <c r="P25" s="165">
        <f t="shared" si="2"/>
        <v>444</v>
      </c>
      <c r="Q25" s="166">
        <f t="shared" si="3"/>
        <v>0</v>
      </c>
    </row>
    <row r="26" spans="1:17" ht="16.5">
      <c r="A26" s="158"/>
      <c r="B26" s="159" t="s">
        <v>81</v>
      </c>
      <c r="C26" s="160">
        <v>78</v>
      </c>
      <c r="D26" s="130"/>
      <c r="E26" s="161">
        <f t="shared" si="0"/>
        <v>0</v>
      </c>
      <c r="F26" s="130"/>
      <c r="G26" s="151">
        <f t="shared" si="1"/>
        <v>0</v>
      </c>
      <c r="H26" s="167"/>
      <c r="I26" s="168"/>
      <c r="J26" s="168"/>
      <c r="K26" s="168"/>
      <c r="L26" s="168"/>
      <c r="M26" s="168"/>
      <c r="N26" s="168"/>
      <c r="O26" s="169"/>
      <c r="P26" s="165">
        <f t="shared" si="2"/>
        <v>0</v>
      </c>
      <c r="Q26" s="166">
        <f t="shared" si="3"/>
        <v>0</v>
      </c>
    </row>
    <row r="27" spans="1:17" ht="16.5">
      <c r="A27" s="158"/>
      <c r="B27" s="159" t="s">
        <v>82</v>
      </c>
      <c r="C27" s="160">
        <v>100</v>
      </c>
      <c r="D27" s="130"/>
      <c r="E27" s="161">
        <f t="shared" si="0"/>
        <v>0</v>
      </c>
      <c r="F27" s="130"/>
      <c r="G27" s="151">
        <f t="shared" si="1"/>
        <v>0</v>
      </c>
      <c r="H27" s="167"/>
      <c r="I27" s="168"/>
      <c r="J27" s="168"/>
      <c r="K27" s="168"/>
      <c r="L27" s="168"/>
      <c r="M27" s="168"/>
      <c r="N27" s="168"/>
      <c r="O27" s="169"/>
      <c r="P27" s="165">
        <f t="shared" si="2"/>
        <v>0</v>
      </c>
      <c r="Q27" s="166">
        <f t="shared" si="3"/>
        <v>0</v>
      </c>
    </row>
    <row r="28" spans="1:17" ht="16.5">
      <c r="A28" s="158"/>
      <c r="B28" s="159" t="s">
        <v>83</v>
      </c>
      <c r="C28" s="160">
        <v>106</v>
      </c>
      <c r="D28" s="130"/>
      <c r="E28" s="161">
        <f t="shared" si="0"/>
        <v>0</v>
      </c>
      <c r="F28" s="130">
        <v>14</v>
      </c>
      <c r="G28" s="151">
        <f t="shared" si="1"/>
        <v>742</v>
      </c>
      <c r="H28" s="167"/>
      <c r="I28" s="168"/>
      <c r="J28" s="168"/>
      <c r="K28" s="168"/>
      <c r="L28" s="168"/>
      <c r="M28" s="168"/>
      <c r="N28" s="168"/>
      <c r="O28" s="169"/>
      <c r="P28" s="165">
        <f t="shared" si="2"/>
        <v>742</v>
      </c>
      <c r="Q28" s="166">
        <f t="shared" si="3"/>
        <v>0</v>
      </c>
    </row>
    <row r="29" spans="1:17" ht="16.5">
      <c r="A29" s="158"/>
      <c r="B29" s="159" t="s">
        <v>84</v>
      </c>
      <c r="C29" s="160">
        <v>106</v>
      </c>
      <c r="D29" s="130"/>
      <c r="E29" s="161">
        <f t="shared" si="0"/>
        <v>0</v>
      </c>
      <c r="F29" s="130"/>
      <c r="G29" s="151">
        <f t="shared" si="1"/>
        <v>0</v>
      </c>
      <c r="H29" s="167"/>
      <c r="I29" s="168"/>
      <c r="J29" s="168"/>
      <c r="K29" s="168"/>
      <c r="L29" s="168"/>
      <c r="M29" s="168"/>
      <c r="N29" s="168"/>
      <c r="O29" s="169"/>
      <c r="P29" s="165">
        <f t="shared" si="2"/>
        <v>0</v>
      </c>
      <c r="Q29" s="166">
        <f t="shared" si="3"/>
        <v>0</v>
      </c>
    </row>
    <row r="30" spans="1:17" ht="16.5">
      <c r="A30" s="158"/>
      <c r="B30" s="159" t="s">
        <v>85</v>
      </c>
      <c r="C30" s="160">
        <v>120</v>
      </c>
      <c r="D30" s="130"/>
      <c r="E30" s="161">
        <f t="shared" si="0"/>
        <v>0</v>
      </c>
      <c r="F30" s="130"/>
      <c r="G30" s="151">
        <f t="shared" si="1"/>
        <v>0</v>
      </c>
      <c r="H30" s="167"/>
      <c r="I30" s="168"/>
      <c r="J30" s="168"/>
      <c r="K30" s="168"/>
      <c r="L30" s="168"/>
      <c r="M30" s="168"/>
      <c r="N30" s="168"/>
      <c r="O30" s="169"/>
      <c r="P30" s="165">
        <f t="shared" si="2"/>
        <v>0</v>
      </c>
      <c r="Q30" s="166">
        <f t="shared" si="3"/>
        <v>0</v>
      </c>
    </row>
    <row r="31" spans="1:17" ht="16.5">
      <c r="A31" s="158"/>
      <c r="B31" s="159" t="s">
        <v>86</v>
      </c>
      <c r="C31" s="151">
        <v>120</v>
      </c>
      <c r="D31" s="130"/>
      <c r="E31" s="161">
        <f t="shared" si="0"/>
        <v>0</v>
      </c>
      <c r="F31" s="130"/>
      <c r="G31" s="151">
        <f t="shared" si="1"/>
        <v>0</v>
      </c>
      <c r="H31" s="167"/>
      <c r="I31" s="168"/>
      <c r="J31" s="168"/>
      <c r="K31" s="168"/>
      <c r="L31" s="168"/>
      <c r="M31" s="168"/>
      <c r="N31" s="168"/>
      <c r="O31" s="169"/>
      <c r="P31" s="165">
        <f t="shared" si="2"/>
        <v>0</v>
      </c>
      <c r="Q31" s="166">
        <f t="shared" si="3"/>
        <v>0</v>
      </c>
    </row>
    <row r="32" spans="1:17" ht="16.5">
      <c r="A32" s="158"/>
      <c r="B32" s="159" t="s">
        <v>87</v>
      </c>
      <c r="C32" s="160">
        <v>160</v>
      </c>
      <c r="D32" s="130"/>
      <c r="E32" s="161">
        <f t="shared" si="0"/>
        <v>0</v>
      </c>
      <c r="F32" s="130"/>
      <c r="G32" s="151">
        <f t="shared" si="1"/>
        <v>0</v>
      </c>
      <c r="H32" s="167"/>
      <c r="I32" s="168"/>
      <c r="J32" s="168"/>
      <c r="K32" s="168"/>
      <c r="L32" s="168"/>
      <c r="M32" s="168"/>
      <c r="N32" s="168"/>
      <c r="O32" s="169"/>
      <c r="P32" s="165">
        <f t="shared" si="2"/>
        <v>0</v>
      </c>
      <c r="Q32" s="166">
        <f t="shared" si="3"/>
        <v>0</v>
      </c>
    </row>
    <row r="33" spans="1:17" ht="16.5">
      <c r="A33" s="158"/>
      <c r="B33" s="159" t="s">
        <v>88</v>
      </c>
      <c r="C33" s="160">
        <v>180</v>
      </c>
      <c r="D33" s="130"/>
      <c r="E33" s="161">
        <f t="shared" si="0"/>
        <v>0</v>
      </c>
      <c r="F33" s="130">
        <v>6</v>
      </c>
      <c r="G33" s="151">
        <f t="shared" si="1"/>
        <v>540</v>
      </c>
      <c r="H33" s="167"/>
      <c r="I33" s="168"/>
      <c r="J33" s="168"/>
      <c r="K33" s="168"/>
      <c r="L33" s="168"/>
      <c r="M33" s="168"/>
      <c r="N33" s="168"/>
      <c r="O33" s="169"/>
      <c r="P33" s="165">
        <f t="shared" si="2"/>
        <v>540</v>
      </c>
      <c r="Q33" s="166">
        <f t="shared" si="3"/>
        <v>0</v>
      </c>
    </row>
    <row r="34" spans="1:17" ht="16.5">
      <c r="A34" s="158"/>
      <c r="B34" s="159" t="s">
        <v>89</v>
      </c>
      <c r="C34" s="160">
        <v>122</v>
      </c>
      <c r="D34" s="130"/>
      <c r="E34" s="161">
        <f t="shared" si="0"/>
        <v>0</v>
      </c>
      <c r="F34" s="130"/>
      <c r="G34" s="151">
        <f t="shared" si="1"/>
        <v>0</v>
      </c>
      <c r="H34" s="167"/>
      <c r="I34" s="168"/>
      <c r="J34" s="168"/>
      <c r="K34" s="168"/>
      <c r="L34" s="168"/>
      <c r="M34" s="168"/>
      <c r="N34" s="168"/>
      <c r="O34" s="169"/>
      <c r="P34" s="165">
        <f t="shared" si="2"/>
        <v>0</v>
      </c>
      <c r="Q34" s="166">
        <f t="shared" si="3"/>
        <v>0</v>
      </c>
    </row>
    <row r="35" spans="1:17" ht="16.5">
      <c r="A35" s="158"/>
      <c r="B35" s="159" t="s">
        <v>90</v>
      </c>
      <c r="C35" s="160">
        <v>155</v>
      </c>
      <c r="D35" s="130"/>
      <c r="E35" s="161">
        <f t="shared" si="0"/>
        <v>0</v>
      </c>
      <c r="F35" s="130"/>
      <c r="G35" s="151">
        <f t="shared" si="1"/>
        <v>0</v>
      </c>
      <c r="H35" s="167"/>
      <c r="I35" s="168"/>
      <c r="J35" s="168"/>
      <c r="K35" s="168"/>
      <c r="L35" s="168"/>
      <c r="M35" s="168"/>
      <c r="N35" s="168"/>
      <c r="O35" s="169"/>
      <c r="P35" s="165">
        <f t="shared" si="2"/>
        <v>0</v>
      </c>
      <c r="Q35" s="166">
        <f t="shared" si="3"/>
        <v>0</v>
      </c>
    </row>
    <row r="36" spans="1:17" ht="16.5">
      <c r="A36" s="158"/>
      <c r="B36" s="159" t="s">
        <v>91</v>
      </c>
      <c r="C36" s="160">
        <v>165</v>
      </c>
      <c r="D36" s="130"/>
      <c r="E36" s="161">
        <f t="shared" si="0"/>
        <v>0</v>
      </c>
      <c r="F36" s="130"/>
      <c r="G36" s="151">
        <f t="shared" si="1"/>
        <v>0</v>
      </c>
      <c r="H36" s="167"/>
      <c r="I36" s="168"/>
      <c r="J36" s="168"/>
      <c r="K36" s="168"/>
      <c r="L36" s="168"/>
      <c r="M36" s="168"/>
      <c r="N36" s="168"/>
      <c r="O36" s="169"/>
      <c r="P36" s="165">
        <f t="shared" si="2"/>
        <v>0</v>
      </c>
      <c r="Q36" s="166">
        <f t="shared" si="3"/>
        <v>0</v>
      </c>
    </row>
    <row r="37" spans="1:17" ht="16.5">
      <c r="A37" s="158"/>
      <c r="B37" s="159" t="s">
        <v>92</v>
      </c>
      <c r="C37" s="160">
        <v>168</v>
      </c>
      <c r="D37" s="130"/>
      <c r="E37" s="161">
        <f t="shared" si="0"/>
        <v>0</v>
      </c>
      <c r="F37" s="130"/>
      <c r="G37" s="151">
        <f t="shared" si="1"/>
        <v>0</v>
      </c>
      <c r="H37" s="167"/>
      <c r="I37" s="168"/>
      <c r="J37" s="168"/>
      <c r="K37" s="168"/>
      <c r="L37" s="168"/>
      <c r="M37" s="168"/>
      <c r="N37" s="168"/>
      <c r="O37" s="169"/>
      <c r="P37" s="165">
        <f t="shared" si="2"/>
        <v>0</v>
      </c>
      <c r="Q37" s="166">
        <f t="shared" si="3"/>
        <v>0</v>
      </c>
    </row>
    <row r="38" spans="1:17" ht="16.5">
      <c r="A38" s="158"/>
      <c r="B38" s="159" t="s">
        <v>93</v>
      </c>
      <c r="C38" s="160">
        <v>155</v>
      </c>
      <c r="D38" s="130"/>
      <c r="E38" s="161">
        <f t="shared" si="0"/>
        <v>0</v>
      </c>
      <c r="F38" s="130"/>
      <c r="G38" s="151">
        <f t="shared" si="1"/>
        <v>0</v>
      </c>
      <c r="H38" s="167"/>
      <c r="I38" s="168"/>
      <c r="J38" s="168"/>
      <c r="K38" s="168"/>
      <c r="L38" s="168"/>
      <c r="M38" s="168"/>
      <c r="N38" s="168"/>
      <c r="O38" s="169"/>
      <c r="P38" s="165">
        <f t="shared" si="2"/>
        <v>0</v>
      </c>
      <c r="Q38" s="166">
        <f t="shared" si="3"/>
        <v>0</v>
      </c>
    </row>
    <row r="39" spans="1:17" ht="16.5">
      <c r="A39" s="158"/>
      <c r="B39" s="159" t="s">
        <v>94</v>
      </c>
      <c r="C39" s="160">
        <v>184</v>
      </c>
      <c r="D39" s="130"/>
      <c r="E39" s="161">
        <f t="shared" si="0"/>
        <v>0</v>
      </c>
      <c r="F39" s="130"/>
      <c r="G39" s="151">
        <f t="shared" si="1"/>
        <v>0</v>
      </c>
      <c r="H39" s="167"/>
      <c r="I39" s="168"/>
      <c r="J39" s="168"/>
      <c r="K39" s="168"/>
      <c r="L39" s="168"/>
      <c r="M39" s="168"/>
      <c r="N39" s="168"/>
      <c r="O39" s="169"/>
      <c r="P39" s="165">
        <f t="shared" si="2"/>
        <v>0</v>
      </c>
      <c r="Q39" s="166">
        <f t="shared" si="3"/>
        <v>0</v>
      </c>
    </row>
    <row r="40" spans="1:17" ht="16.5">
      <c r="A40" s="158"/>
      <c r="B40" s="159" t="s">
        <v>95</v>
      </c>
      <c r="C40" s="160">
        <v>41</v>
      </c>
      <c r="D40" s="130"/>
      <c r="E40" s="161">
        <f t="shared" si="0"/>
        <v>0</v>
      </c>
      <c r="F40" s="130"/>
      <c r="G40" s="151">
        <f t="shared" si="1"/>
        <v>0</v>
      </c>
      <c r="H40" s="167"/>
      <c r="I40" s="168"/>
      <c r="J40" s="168"/>
      <c r="K40" s="168"/>
      <c r="L40" s="168"/>
      <c r="M40" s="168"/>
      <c r="N40" s="168"/>
      <c r="O40" s="169"/>
      <c r="P40" s="165">
        <f t="shared" si="2"/>
        <v>0</v>
      </c>
      <c r="Q40" s="166">
        <f t="shared" si="3"/>
        <v>0</v>
      </c>
    </row>
    <row r="41" spans="1:17" ht="16.5">
      <c r="A41" s="158"/>
      <c r="B41" s="159" t="s">
        <v>96</v>
      </c>
      <c r="C41" s="160">
        <v>40</v>
      </c>
      <c r="D41" s="130"/>
      <c r="E41" s="161">
        <f t="shared" si="0"/>
        <v>0</v>
      </c>
      <c r="F41" s="130"/>
      <c r="G41" s="151">
        <f t="shared" si="1"/>
        <v>0</v>
      </c>
      <c r="H41" s="167"/>
      <c r="I41" s="168"/>
      <c r="J41" s="168"/>
      <c r="K41" s="168"/>
      <c r="L41" s="168"/>
      <c r="M41" s="168"/>
      <c r="N41" s="168"/>
      <c r="O41" s="169"/>
      <c r="P41" s="165">
        <f t="shared" si="2"/>
        <v>0</v>
      </c>
      <c r="Q41" s="166">
        <f t="shared" si="3"/>
        <v>0</v>
      </c>
    </row>
    <row r="42" spans="1:17" ht="16.5">
      <c r="A42" s="158"/>
      <c r="B42" s="159" t="s">
        <v>97</v>
      </c>
      <c r="C42" s="160">
        <v>40</v>
      </c>
      <c r="D42" s="130"/>
      <c r="E42" s="161">
        <f t="shared" si="0"/>
        <v>0</v>
      </c>
      <c r="F42" s="130"/>
      <c r="G42" s="151">
        <f t="shared" si="1"/>
        <v>0</v>
      </c>
      <c r="H42" s="167"/>
      <c r="I42" s="168"/>
      <c r="J42" s="168"/>
      <c r="K42" s="168"/>
      <c r="L42" s="168"/>
      <c r="M42" s="168"/>
      <c r="N42" s="168"/>
      <c r="O42" s="169"/>
      <c r="P42" s="165">
        <f t="shared" si="2"/>
        <v>0</v>
      </c>
      <c r="Q42" s="166">
        <f t="shared" si="3"/>
        <v>0</v>
      </c>
    </row>
    <row r="43" spans="1:17" ht="16.5">
      <c r="A43" s="158"/>
      <c r="B43" s="159" t="s">
        <v>98</v>
      </c>
      <c r="C43" s="160">
        <v>82</v>
      </c>
      <c r="D43" s="130"/>
      <c r="E43" s="161">
        <f t="shared" si="0"/>
        <v>0</v>
      </c>
      <c r="F43" s="130"/>
      <c r="G43" s="151">
        <f t="shared" si="1"/>
        <v>0</v>
      </c>
      <c r="H43" s="167"/>
      <c r="I43" s="168"/>
      <c r="J43" s="168"/>
      <c r="K43" s="168"/>
      <c r="L43" s="168"/>
      <c r="M43" s="168"/>
      <c r="N43" s="168"/>
      <c r="O43" s="169"/>
      <c r="P43" s="165">
        <f t="shared" si="2"/>
        <v>0</v>
      </c>
      <c r="Q43" s="166">
        <f t="shared" si="3"/>
        <v>0</v>
      </c>
    </row>
    <row r="44" spans="1:17" ht="16.5">
      <c r="A44" s="158"/>
      <c r="B44" s="159" t="s">
        <v>99</v>
      </c>
      <c r="C44" s="160">
        <v>45</v>
      </c>
      <c r="D44" s="130"/>
      <c r="E44" s="161">
        <f t="shared" si="0"/>
        <v>0</v>
      </c>
      <c r="F44" s="130"/>
      <c r="G44" s="151">
        <f t="shared" si="1"/>
        <v>0</v>
      </c>
      <c r="H44" s="167"/>
      <c r="I44" s="168"/>
      <c r="J44" s="168"/>
      <c r="K44" s="168"/>
      <c r="L44" s="168"/>
      <c r="M44" s="168"/>
      <c r="N44" s="168"/>
      <c r="O44" s="169"/>
      <c r="P44" s="165">
        <f t="shared" si="2"/>
        <v>0</v>
      </c>
      <c r="Q44" s="166">
        <f t="shared" si="3"/>
        <v>0</v>
      </c>
    </row>
    <row r="45" spans="1:17" ht="16.5">
      <c r="A45" s="158"/>
      <c r="B45" s="159" t="s">
        <v>100</v>
      </c>
      <c r="C45" s="160">
        <v>65</v>
      </c>
      <c r="D45" s="130"/>
      <c r="E45" s="161">
        <f t="shared" si="0"/>
        <v>0</v>
      </c>
      <c r="F45" s="130">
        <v>10</v>
      </c>
      <c r="G45" s="151">
        <f t="shared" si="1"/>
        <v>325</v>
      </c>
      <c r="H45" s="167"/>
      <c r="I45" s="168"/>
      <c r="J45" s="168"/>
      <c r="K45" s="168"/>
      <c r="L45" s="168"/>
      <c r="M45" s="168"/>
      <c r="N45" s="168"/>
      <c r="O45" s="169"/>
      <c r="P45" s="165">
        <f t="shared" si="2"/>
        <v>325</v>
      </c>
      <c r="Q45" s="166">
        <f t="shared" si="3"/>
        <v>0</v>
      </c>
    </row>
    <row r="46" spans="1:17" ht="16.5">
      <c r="A46" s="158"/>
      <c r="B46" s="159" t="s">
        <v>101</v>
      </c>
      <c r="C46" s="160">
        <v>100</v>
      </c>
      <c r="D46" s="130"/>
      <c r="E46" s="161">
        <f t="shared" si="0"/>
        <v>0</v>
      </c>
      <c r="F46" s="130"/>
      <c r="G46" s="151">
        <f t="shared" si="1"/>
        <v>0</v>
      </c>
      <c r="H46" s="167"/>
      <c r="I46" s="168"/>
      <c r="J46" s="168"/>
      <c r="K46" s="168"/>
      <c r="L46" s="168"/>
      <c r="M46" s="168"/>
      <c r="N46" s="168"/>
      <c r="O46" s="169"/>
      <c r="P46" s="165">
        <f t="shared" si="2"/>
        <v>0</v>
      </c>
      <c r="Q46" s="166">
        <f t="shared" si="3"/>
        <v>0</v>
      </c>
    </row>
    <row r="47" spans="1:17" ht="16.5">
      <c r="A47" s="158"/>
      <c r="B47" s="159" t="s">
        <v>102</v>
      </c>
      <c r="C47" s="160">
        <v>55</v>
      </c>
      <c r="D47" s="130"/>
      <c r="E47" s="161">
        <f t="shared" si="0"/>
        <v>0</v>
      </c>
      <c r="F47" s="130"/>
      <c r="G47" s="151">
        <f t="shared" si="1"/>
        <v>0</v>
      </c>
      <c r="H47" s="167"/>
      <c r="I47" s="168"/>
      <c r="J47" s="168"/>
      <c r="K47" s="168"/>
      <c r="L47" s="168"/>
      <c r="M47" s="168"/>
      <c r="N47" s="168"/>
      <c r="O47" s="169"/>
      <c r="P47" s="165">
        <f t="shared" si="2"/>
        <v>0</v>
      </c>
      <c r="Q47" s="166">
        <f t="shared" si="3"/>
        <v>0</v>
      </c>
    </row>
    <row r="48" spans="1:17" ht="16.5">
      <c r="A48" s="158"/>
      <c r="B48" s="159" t="s">
        <v>103</v>
      </c>
      <c r="C48" s="160">
        <v>94</v>
      </c>
      <c r="D48" s="130"/>
      <c r="E48" s="161">
        <f t="shared" si="0"/>
        <v>0</v>
      </c>
      <c r="F48" s="130"/>
      <c r="G48" s="151">
        <f t="shared" si="1"/>
        <v>0</v>
      </c>
      <c r="H48" s="167"/>
      <c r="I48" s="168"/>
      <c r="J48" s="168"/>
      <c r="K48" s="168"/>
      <c r="L48" s="168"/>
      <c r="M48" s="168"/>
      <c r="N48" s="168"/>
      <c r="O48" s="169"/>
      <c r="P48" s="165">
        <f t="shared" si="2"/>
        <v>0</v>
      </c>
      <c r="Q48" s="166">
        <f t="shared" si="3"/>
        <v>0</v>
      </c>
    </row>
    <row r="49" spans="1:17" ht="16.5">
      <c r="A49" s="158"/>
      <c r="B49" s="159" t="s">
        <v>104</v>
      </c>
      <c r="C49" s="160">
        <v>38</v>
      </c>
      <c r="D49" s="130"/>
      <c r="E49" s="161">
        <f t="shared" si="0"/>
        <v>0</v>
      </c>
      <c r="F49" s="130"/>
      <c r="G49" s="151">
        <f t="shared" si="1"/>
        <v>0</v>
      </c>
      <c r="H49" s="167"/>
      <c r="I49" s="168"/>
      <c r="J49" s="168"/>
      <c r="K49" s="168"/>
      <c r="L49" s="168"/>
      <c r="M49" s="168"/>
      <c r="N49" s="168"/>
      <c r="O49" s="169"/>
      <c r="P49" s="165">
        <f t="shared" si="2"/>
        <v>0</v>
      </c>
      <c r="Q49" s="166">
        <f t="shared" si="3"/>
        <v>0</v>
      </c>
    </row>
    <row r="50" spans="1:17" ht="16.5">
      <c r="A50" s="158"/>
      <c r="B50" s="159" t="s">
        <v>105</v>
      </c>
      <c r="C50" s="160">
        <v>38</v>
      </c>
      <c r="D50" s="130"/>
      <c r="E50" s="161">
        <f t="shared" si="0"/>
        <v>0</v>
      </c>
      <c r="F50" s="130"/>
      <c r="G50" s="151">
        <f t="shared" si="1"/>
        <v>0</v>
      </c>
      <c r="H50" s="167"/>
      <c r="I50" s="168"/>
      <c r="J50" s="168"/>
      <c r="K50" s="168"/>
      <c r="L50" s="168"/>
      <c r="M50" s="168"/>
      <c r="N50" s="168"/>
      <c r="O50" s="169"/>
      <c r="P50" s="165">
        <f t="shared" si="2"/>
        <v>0</v>
      </c>
      <c r="Q50" s="166">
        <f t="shared" si="3"/>
        <v>0</v>
      </c>
    </row>
    <row r="51" spans="1:17" ht="16.5">
      <c r="A51" s="158"/>
      <c r="B51" s="159" t="s">
        <v>106</v>
      </c>
      <c r="C51" s="160">
        <v>30</v>
      </c>
      <c r="D51" s="130"/>
      <c r="E51" s="161">
        <f t="shared" si="0"/>
        <v>0</v>
      </c>
      <c r="F51" s="130"/>
      <c r="G51" s="151">
        <f t="shared" si="1"/>
        <v>0</v>
      </c>
      <c r="H51" s="167"/>
      <c r="I51" s="168"/>
      <c r="J51" s="168"/>
      <c r="K51" s="168"/>
      <c r="L51" s="168"/>
      <c r="M51" s="168"/>
      <c r="N51" s="168"/>
      <c r="O51" s="169"/>
      <c r="P51" s="165">
        <f t="shared" si="2"/>
        <v>0</v>
      </c>
      <c r="Q51" s="166">
        <f t="shared" si="3"/>
        <v>0</v>
      </c>
    </row>
    <row r="52" spans="1:17" ht="16.5">
      <c r="A52" s="158"/>
      <c r="B52" s="159" t="s">
        <v>107</v>
      </c>
      <c r="C52" s="160">
        <v>42</v>
      </c>
      <c r="D52" s="130">
        <v>6</v>
      </c>
      <c r="E52" s="161">
        <f t="shared" si="0"/>
        <v>189</v>
      </c>
      <c r="F52" s="130"/>
      <c r="G52" s="151">
        <f t="shared" si="1"/>
        <v>0</v>
      </c>
      <c r="H52" s="167"/>
      <c r="I52" s="168"/>
      <c r="J52" s="168"/>
      <c r="K52" s="168"/>
      <c r="L52" s="168"/>
      <c r="M52" s="168"/>
      <c r="N52" s="168"/>
      <c r="O52" s="169"/>
      <c r="P52" s="165">
        <f t="shared" si="2"/>
        <v>189</v>
      </c>
      <c r="Q52" s="166">
        <f t="shared" si="3"/>
        <v>252</v>
      </c>
    </row>
    <row r="53" spans="1:17" ht="16.5">
      <c r="A53" s="158"/>
      <c r="B53" s="159" t="s">
        <v>108</v>
      </c>
      <c r="C53" s="160">
        <v>30</v>
      </c>
      <c r="D53" s="130"/>
      <c r="E53" s="161">
        <f t="shared" si="0"/>
        <v>0</v>
      </c>
      <c r="F53" s="130"/>
      <c r="G53" s="151">
        <f t="shared" si="1"/>
        <v>0</v>
      </c>
      <c r="H53" s="167"/>
      <c r="I53" s="168"/>
      <c r="J53" s="168"/>
      <c r="K53" s="168"/>
      <c r="L53" s="168"/>
      <c r="M53" s="168"/>
      <c r="N53" s="168"/>
      <c r="O53" s="169"/>
      <c r="P53" s="165">
        <f t="shared" si="2"/>
        <v>0</v>
      </c>
      <c r="Q53" s="166">
        <f t="shared" si="3"/>
        <v>0</v>
      </c>
    </row>
    <row r="54" spans="1:17" ht="16.5">
      <c r="A54" s="158"/>
      <c r="B54" s="159" t="s">
        <v>109</v>
      </c>
      <c r="C54" s="160">
        <v>41</v>
      </c>
      <c r="D54" s="130">
        <v>1</v>
      </c>
      <c r="E54" s="161">
        <f t="shared" si="0"/>
        <v>30.75</v>
      </c>
      <c r="F54" s="130"/>
      <c r="G54" s="151">
        <f t="shared" si="1"/>
        <v>0</v>
      </c>
      <c r="H54" s="167"/>
      <c r="I54" s="168"/>
      <c r="J54" s="168"/>
      <c r="K54" s="168"/>
      <c r="L54" s="168"/>
      <c r="M54" s="168"/>
      <c r="N54" s="168"/>
      <c r="O54" s="169"/>
      <c r="P54" s="165">
        <f t="shared" si="2"/>
        <v>30.75</v>
      </c>
      <c r="Q54" s="166">
        <f t="shared" si="3"/>
        <v>41</v>
      </c>
    </row>
    <row r="55" spans="1:17" ht="16.5">
      <c r="A55" s="158"/>
      <c r="B55" s="159" t="s">
        <v>110</v>
      </c>
      <c r="C55" s="160">
        <v>25</v>
      </c>
      <c r="D55" s="130"/>
      <c r="E55" s="161">
        <f t="shared" si="0"/>
        <v>0</v>
      </c>
      <c r="F55" s="130"/>
      <c r="G55" s="151">
        <f t="shared" si="1"/>
        <v>0</v>
      </c>
      <c r="H55" s="167"/>
      <c r="I55" s="168"/>
      <c r="J55" s="168"/>
      <c r="K55" s="168"/>
      <c r="L55" s="168"/>
      <c r="M55" s="168"/>
      <c r="N55" s="168"/>
      <c r="O55" s="169"/>
      <c r="P55" s="165">
        <f t="shared" si="2"/>
        <v>0</v>
      </c>
      <c r="Q55" s="166">
        <f t="shared" si="3"/>
        <v>0</v>
      </c>
    </row>
    <row r="56" spans="1:17" ht="16.5">
      <c r="A56" s="158"/>
      <c r="B56" s="159" t="s">
        <v>111</v>
      </c>
      <c r="C56" s="160">
        <v>30</v>
      </c>
      <c r="D56" s="130"/>
      <c r="E56" s="161">
        <f t="shared" si="0"/>
        <v>0</v>
      </c>
      <c r="F56" s="130">
        <v>4</v>
      </c>
      <c r="G56" s="151">
        <f t="shared" si="1"/>
        <v>60</v>
      </c>
      <c r="H56" s="167"/>
      <c r="I56" s="168"/>
      <c r="J56" s="168"/>
      <c r="K56" s="168"/>
      <c r="L56" s="168"/>
      <c r="M56" s="168"/>
      <c r="N56" s="168"/>
      <c r="O56" s="169"/>
      <c r="P56" s="165">
        <f t="shared" si="2"/>
        <v>60</v>
      </c>
      <c r="Q56" s="166">
        <f t="shared" si="3"/>
        <v>0</v>
      </c>
    </row>
    <row r="57" spans="1:17" ht="16.5">
      <c r="A57" s="158"/>
      <c r="B57" s="159" t="s">
        <v>112</v>
      </c>
      <c r="C57" s="160">
        <v>28</v>
      </c>
      <c r="D57" s="130">
        <v>1</v>
      </c>
      <c r="E57" s="161">
        <f t="shared" si="0"/>
        <v>21</v>
      </c>
      <c r="F57" s="130"/>
      <c r="G57" s="151">
        <f t="shared" si="1"/>
        <v>0</v>
      </c>
      <c r="H57" s="167"/>
      <c r="I57" s="168"/>
      <c r="J57" s="168"/>
      <c r="K57" s="168"/>
      <c r="L57" s="168"/>
      <c r="M57" s="168"/>
      <c r="N57" s="168"/>
      <c r="O57" s="169"/>
      <c r="P57" s="165">
        <f t="shared" si="2"/>
        <v>21</v>
      </c>
      <c r="Q57" s="166">
        <f t="shared" si="3"/>
        <v>28</v>
      </c>
    </row>
    <row r="58" spans="1:17" ht="16.5">
      <c r="A58" s="158"/>
      <c r="B58" s="159" t="s">
        <v>113</v>
      </c>
      <c r="C58" s="160">
        <v>20</v>
      </c>
      <c r="D58" s="130"/>
      <c r="E58" s="161">
        <f t="shared" si="0"/>
        <v>0</v>
      </c>
      <c r="F58" s="130"/>
      <c r="G58" s="151">
        <f t="shared" si="1"/>
        <v>0</v>
      </c>
      <c r="H58" s="167"/>
      <c r="I58" s="168"/>
      <c r="J58" s="168"/>
      <c r="K58" s="168"/>
      <c r="L58" s="168"/>
      <c r="M58" s="168"/>
      <c r="N58" s="168"/>
      <c r="O58" s="169"/>
      <c r="P58" s="165">
        <f t="shared" si="2"/>
        <v>0</v>
      </c>
      <c r="Q58" s="166">
        <f t="shared" si="3"/>
        <v>0</v>
      </c>
    </row>
    <row r="59" spans="1:17" ht="16.5">
      <c r="A59" s="158"/>
      <c r="B59" s="159" t="s">
        <v>114</v>
      </c>
      <c r="C59" s="160">
        <v>65</v>
      </c>
      <c r="D59" s="130"/>
      <c r="E59" s="161">
        <f t="shared" si="0"/>
        <v>0</v>
      </c>
      <c r="F59" s="130">
        <v>15</v>
      </c>
      <c r="G59" s="151">
        <f t="shared" si="1"/>
        <v>487.5</v>
      </c>
      <c r="H59" s="167"/>
      <c r="I59" s="168"/>
      <c r="J59" s="168"/>
      <c r="K59" s="168"/>
      <c r="L59" s="168"/>
      <c r="M59" s="168"/>
      <c r="N59" s="168"/>
      <c r="O59" s="169"/>
      <c r="P59" s="165">
        <f t="shared" si="2"/>
        <v>487.5</v>
      </c>
      <c r="Q59" s="166">
        <f t="shared" si="3"/>
        <v>0</v>
      </c>
    </row>
    <row r="60" spans="1:17" ht="16.5">
      <c r="A60" s="158"/>
      <c r="B60" s="159" t="s">
        <v>115</v>
      </c>
      <c r="C60" s="151">
        <v>100</v>
      </c>
      <c r="D60" s="130"/>
      <c r="E60" s="161">
        <f t="shared" si="0"/>
        <v>0</v>
      </c>
      <c r="F60" s="130"/>
      <c r="G60" s="151">
        <f t="shared" si="1"/>
        <v>0</v>
      </c>
      <c r="H60" s="167"/>
      <c r="I60" s="168"/>
      <c r="J60" s="168"/>
      <c r="K60" s="168"/>
      <c r="L60" s="168"/>
      <c r="M60" s="168"/>
      <c r="N60" s="168"/>
      <c r="O60" s="169"/>
      <c r="P60" s="165">
        <f t="shared" si="2"/>
        <v>0</v>
      </c>
      <c r="Q60" s="166">
        <f t="shared" si="3"/>
        <v>0</v>
      </c>
    </row>
    <row r="61" spans="1:17" ht="16.5">
      <c r="A61" s="158"/>
      <c r="B61" s="159" t="s">
        <v>116</v>
      </c>
      <c r="C61" s="160">
        <v>35</v>
      </c>
      <c r="D61" s="130"/>
      <c r="E61" s="161">
        <f t="shared" si="0"/>
        <v>0</v>
      </c>
      <c r="F61" s="130">
        <v>3</v>
      </c>
      <c r="G61" s="151">
        <f t="shared" si="1"/>
        <v>52.5</v>
      </c>
      <c r="H61" s="167"/>
      <c r="I61" s="168"/>
      <c r="J61" s="168"/>
      <c r="K61" s="168"/>
      <c r="L61" s="168"/>
      <c r="M61" s="168"/>
      <c r="N61" s="168"/>
      <c r="O61" s="169"/>
      <c r="P61" s="165">
        <f t="shared" si="2"/>
        <v>52.5</v>
      </c>
      <c r="Q61" s="166">
        <f t="shared" si="3"/>
        <v>0</v>
      </c>
    </row>
    <row r="62" spans="1:17" ht="16.5">
      <c r="A62" s="158"/>
      <c r="B62" s="159" t="s">
        <v>117</v>
      </c>
      <c r="C62" s="160">
        <v>59</v>
      </c>
      <c r="D62" s="130"/>
      <c r="E62" s="161">
        <f t="shared" si="0"/>
        <v>0</v>
      </c>
      <c r="F62" s="130"/>
      <c r="G62" s="151">
        <f t="shared" si="1"/>
        <v>0</v>
      </c>
      <c r="H62" s="167"/>
      <c r="I62" s="168"/>
      <c r="J62" s="168"/>
      <c r="K62" s="168"/>
      <c r="L62" s="168"/>
      <c r="M62" s="168"/>
      <c r="N62" s="168"/>
      <c r="O62" s="169"/>
      <c r="P62" s="165">
        <f t="shared" si="2"/>
        <v>0</v>
      </c>
      <c r="Q62" s="166">
        <f t="shared" si="3"/>
        <v>0</v>
      </c>
    </row>
    <row r="63" spans="1:17" ht="16.5">
      <c r="A63" s="158"/>
      <c r="B63" s="159" t="s">
        <v>118</v>
      </c>
      <c r="C63" s="160">
        <v>75</v>
      </c>
      <c r="D63" s="130"/>
      <c r="E63" s="161">
        <f t="shared" si="0"/>
        <v>0</v>
      </c>
      <c r="F63" s="130"/>
      <c r="G63" s="151">
        <f t="shared" si="1"/>
        <v>0</v>
      </c>
      <c r="H63" s="167"/>
      <c r="I63" s="168"/>
      <c r="J63" s="168"/>
      <c r="K63" s="168"/>
      <c r="L63" s="168"/>
      <c r="M63" s="168"/>
      <c r="N63" s="168"/>
      <c r="O63" s="169"/>
      <c r="P63" s="165">
        <f t="shared" si="2"/>
        <v>0</v>
      </c>
      <c r="Q63" s="166">
        <f t="shared" si="3"/>
        <v>0</v>
      </c>
    </row>
    <row r="64" spans="1:17" ht="16.5">
      <c r="A64" s="158"/>
      <c r="B64" s="159" t="s">
        <v>119</v>
      </c>
      <c r="C64" s="160">
        <v>160</v>
      </c>
      <c r="D64" s="130">
        <v>1</v>
      </c>
      <c r="E64" s="161">
        <f t="shared" si="0"/>
        <v>120</v>
      </c>
      <c r="F64" s="130"/>
      <c r="G64" s="151">
        <f t="shared" si="1"/>
        <v>0</v>
      </c>
      <c r="H64" s="167"/>
      <c r="I64" s="168"/>
      <c r="J64" s="168"/>
      <c r="K64" s="168"/>
      <c r="L64" s="168"/>
      <c r="M64" s="168"/>
      <c r="N64" s="168"/>
      <c r="O64" s="169"/>
      <c r="P64" s="165">
        <f t="shared" si="2"/>
        <v>120</v>
      </c>
      <c r="Q64" s="166">
        <f t="shared" si="3"/>
        <v>160</v>
      </c>
    </row>
    <row r="65" spans="1:17" ht="16.5">
      <c r="A65" s="158"/>
      <c r="B65" s="159" t="s">
        <v>120</v>
      </c>
      <c r="C65" s="160">
        <v>94</v>
      </c>
      <c r="D65" s="130"/>
      <c r="E65" s="161">
        <f t="shared" si="0"/>
        <v>0</v>
      </c>
      <c r="F65" s="130"/>
      <c r="G65" s="151">
        <f t="shared" si="1"/>
        <v>0</v>
      </c>
      <c r="H65" s="167"/>
      <c r="I65" s="168"/>
      <c r="J65" s="168"/>
      <c r="K65" s="168"/>
      <c r="L65" s="168"/>
      <c r="M65" s="168"/>
      <c r="N65" s="168"/>
      <c r="O65" s="169"/>
      <c r="P65" s="165">
        <f t="shared" si="2"/>
        <v>0</v>
      </c>
      <c r="Q65" s="166">
        <f t="shared" si="3"/>
        <v>0</v>
      </c>
    </row>
    <row r="66" spans="1:17" ht="16.5">
      <c r="A66" s="158"/>
      <c r="B66" s="159" t="s">
        <v>121</v>
      </c>
      <c r="C66" s="160">
        <v>210</v>
      </c>
      <c r="D66" s="130"/>
      <c r="E66" s="161">
        <f t="shared" si="0"/>
        <v>0</v>
      </c>
      <c r="F66" s="130"/>
      <c r="G66" s="151">
        <f t="shared" si="1"/>
        <v>0</v>
      </c>
      <c r="H66" s="167"/>
      <c r="I66" s="168"/>
      <c r="J66" s="168"/>
      <c r="K66" s="168"/>
      <c r="L66" s="168"/>
      <c r="M66" s="168"/>
      <c r="N66" s="168"/>
      <c r="O66" s="169"/>
      <c r="P66" s="165">
        <f t="shared" si="2"/>
        <v>0</v>
      </c>
      <c r="Q66" s="166">
        <f t="shared" si="3"/>
        <v>0</v>
      </c>
    </row>
    <row r="67" spans="1:17" ht="16.5">
      <c r="A67" s="158"/>
      <c r="B67" s="159" t="s">
        <v>122</v>
      </c>
      <c r="C67" s="160">
        <v>25</v>
      </c>
      <c r="D67" s="130"/>
      <c r="E67" s="161">
        <f t="shared" si="0"/>
        <v>0</v>
      </c>
      <c r="F67" s="130"/>
      <c r="G67" s="151">
        <f t="shared" si="1"/>
        <v>0</v>
      </c>
      <c r="H67" s="167"/>
      <c r="I67" s="168"/>
      <c r="J67" s="168"/>
      <c r="K67" s="168"/>
      <c r="L67" s="168"/>
      <c r="M67" s="168"/>
      <c r="N67" s="168"/>
      <c r="O67" s="169"/>
      <c r="P67" s="165">
        <f t="shared" si="2"/>
        <v>0</v>
      </c>
      <c r="Q67" s="166">
        <f t="shared" si="3"/>
        <v>0</v>
      </c>
    </row>
    <row r="68" spans="1:17" ht="16.5">
      <c r="A68" s="158"/>
      <c r="B68" s="159" t="s">
        <v>123</v>
      </c>
      <c r="C68" s="160">
        <v>35</v>
      </c>
      <c r="D68" s="130"/>
      <c r="E68" s="161">
        <f t="shared" si="0"/>
        <v>0</v>
      </c>
      <c r="F68" s="130"/>
      <c r="G68" s="151">
        <f t="shared" si="1"/>
        <v>0</v>
      </c>
      <c r="H68" s="167"/>
      <c r="I68" s="168"/>
      <c r="J68" s="168"/>
      <c r="K68" s="168"/>
      <c r="L68" s="168"/>
      <c r="M68" s="168"/>
      <c r="N68" s="168"/>
      <c r="O68" s="169"/>
      <c r="P68" s="165">
        <f t="shared" si="2"/>
        <v>0</v>
      </c>
      <c r="Q68" s="166">
        <f t="shared" si="3"/>
        <v>0</v>
      </c>
    </row>
    <row r="69" spans="1:17" ht="16.5">
      <c r="A69" s="158"/>
      <c r="B69" s="159" t="s">
        <v>124</v>
      </c>
      <c r="C69" s="151">
        <v>75</v>
      </c>
      <c r="D69" s="130"/>
      <c r="E69" s="161">
        <f t="shared" si="0"/>
        <v>0</v>
      </c>
      <c r="F69" s="130"/>
      <c r="G69" s="151">
        <f t="shared" si="1"/>
        <v>0</v>
      </c>
      <c r="H69" s="167"/>
      <c r="I69" s="168"/>
      <c r="J69" s="168"/>
      <c r="K69" s="168"/>
      <c r="L69" s="168"/>
      <c r="M69" s="168"/>
      <c r="N69" s="168"/>
      <c r="O69" s="169"/>
      <c r="P69" s="165">
        <f t="shared" si="2"/>
        <v>0</v>
      </c>
      <c r="Q69" s="166">
        <f t="shared" si="3"/>
        <v>0</v>
      </c>
    </row>
    <row r="70" spans="1:17" ht="16.5">
      <c r="A70" s="158"/>
      <c r="B70" s="159" t="s">
        <v>125</v>
      </c>
      <c r="C70" s="160">
        <v>90</v>
      </c>
      <c r="D70" s="130"/>
      <c r="E70" s="161">
        <f t="shared" si="0"/>
        <v>0</v>
      </c>
      <c r="F70" s="130"/>
      <c r="G70" s="151">
        <f t="shared" si="1"/>
        <v>0</v>
      </c>
      <c r="H70" s="167"/>
      <c r="I70" s="168"/>
      <c r="J70" s="168"/>
      <c r="K70" s="168"/>
      <c r="L70" s="168"/>
      <c r="M70" s="168"/>
      <c r="N70" s="168"/>
      <c r="O70" s="169"/>
      <c r="P70" s="165">
        <f t="shared" si="2"/>
        <v>0</v>
      </c>
      <c r="Q70" s="166">
        <f t="shared" si="3"/>
        <v>0</v>
      </c>
    </row>
    <row r="71" spans="1:17" ht="16.5">
      <c r="A71" s="158"/>
      <c r="B71" s="159" t="s">
        <v>126</v>
      </c>
      <c r="C71" s="151">
        <v>120</v>
      </c>
      <c r="D71" s="130"/>
      <c r="E71" s="161">
        <f t="shared" si="0"/>
        <v>0</v>
      </c>
      <c r="F71" s="130"/>
      <c r="G71" s="151">
        <f t="shared" si="1"/>
        <v>0</v>
      </c>
      <c r="H71" s="167"/>
      <c r="I71" s="168"/>
      <c r="J71" s="168"/>
      <c r="K71" s="168"/>
      <c r="L71" s="168"/>
      <c r="M71" s="168"/>
      <c r="N71" s="168"/>
      <c r="O71" s="169"/>
      <c r="P71" s="165">
        <f t="shared" si="2"/>
        <v>0</v>
      </c>
      <c r="Q71" s="166">
        <f t="shared" si="3"/>
        <v>0</v>
      </c>
    </row>
    <row r="72" spans="1:17" ht="16.5">
      <c r="A72" s="158"/>
      <c r="B72" s="159" t="s">
        <v>127</v>
      </c>
      <c r="C72" s="160">
        <v>47</v>
      </c>
      <c r="D72" s="130"/>
      <c r="E72" s="161">
        <f t="shared" ref="E72:E88" si="4">D72*C72*0.75</f>
        <v>0</v>
      </c>
      <c r="F72" s="130"/>
      <c r="G72" s="151">
        <f t="shared" ref="G72:G88" si="5">F72*C72*0.5</f>
        <v>0</v>
      </c>
      <c r="H72" s="167"/>
      <c r="I72" s="168"/>
      <c r="J72" s="168"/>
      <c r="K72" s="168"/>
      <c r="L72" s="168"/>
      <c r="M72" s="168"/>
      <c r="N72" s="168"/>
      <c r="O72" s="169"/>
      <c r="P72" s="165">
        <f t="shared" ref="P72:P88" si="6">G72+E72</f>
        <v>0</v>
      </c>
      <c r="Q72" s="166">
        <f t="shared" ref="Q72:Q88" si="7">D72*C72</f>
        <v>0</v>
      </c>
    </row>
    <row r="73" spans="1:17" ht="16.5">
      <c r="A73" s="158"/>
      <c r="B73" s="159" t="s">
        <v>128</v>
      </c>
      <c r="C73" s="160">
        <v>65</v>
      </c>
      <c r="D73" s="130"/>
      <c r="E73" s="161">
        <f t="shared" si="4"/>
        <v>0</v>
      </c>
      <c r="F73" s="130"/>
      <c r="G73" s="151">
        <f t="shared" si="5"/>
        <v>0</v>
      </c>
      <c r="H73" s="167"/>
      <c r="I73" s="168"/>
      <c r="J73" s="168"/>
      <c r="K73" s="168"/>
      <c r="L73" s="168"/>
      <c r="M73" s="168"/>
      <c r="N73" s="168"/>
      <c r="O73" s="169"/>
      <c r="P73" s="165">
        <f t="shared" si="6"/>
        <v>0</v>
      </c>
      <c r="Q73" s="166">
        <f t="shared" si="7"/>
        <v>0</v>
      </c>
    </row>
    <row r="74" spans="1:17" ht="16.5">
      <c r="A74" s="158"/>
      <c r="B74" s="159" t="s">
        <v>129</v>
      </c>
      <c r="C74" s="172">
        <v>80</v>
      </c>
      <c r="D74" s="130"/>
      <c r="E74" s="161">
        <f t="shared" si="4"/>
        <v>0</v>
      </c>
      <c r="F74" s="130"/>
      <c r="G74" s="151">
        <f t="shared" si="5"/>
        <v>0</v>
      </c>
      <c r="H74" s="167"/>
      <c r="I74" s="168"/>
      <c r="J74" s="168"/>
      <c r="K74" s="168"/>
      <c r="L74" s="168"/>
      <c r="M74" s="168"/>
      <c r="N74" s="168"/>
      <c r="O74" s="169"/>
      <c r="P74" s="165">
        <f t="shared" si="6"/>
        <v>0</v>
      </c>
      <c r="Q74" s="166">
        <f t="shared" si="7"/>
        <v>0</v>
      </c>
    </row>
    <row r="75" spans="1:17" ht="16.5">
      <c r="A75" s="158"/>
      <c r="B75" s="159" t="s">
        <v>130</v>
      </c>
      <c r="C75" s="160">
        <v>95</v>
      </c>
      <c r="D75" s="130"/>
      <c r="E75" s="161">
        <f t="shared" si="4"/>
        <v>0</v>
      </c>
      <c r="F75" s="130"/>
      <c r="G75" s="151">
        <f t="shared" si="5"/>
        <v>0</v>
      </c>
      <c r="H75" s="167"/>
      <c r="I75" s="168"/>
      <c r="J75" s="168"/>
      <c r="K75" s="168"/>
      <c r="L75" s="168"/>
      <c r="M75" s="168"/>
      <c r="N75" s="168"/>
      <c r="O75" s="169"/>
      <c r="P75" s="165">
        <f t="shared" si="6"/>
        <v>0</v>
      </c>
      <c r="Q75" s="166">
        <f t="shared" si="7"/>
        <v>0</v>
      </c>
    </row>
    <row r="76" spans="1:17" ht="16.5">
      <c r="A76" s="158"/>
      <c r="B76" s="159" t="s">
        <v>131</v>
      </c>
      <c r="C76" s="160">
        <v>65</v>
      </c>
      <c r="D76" s="130"/>
      <c r="E76" s="161">
        <f t="shared" si="4"/>
        <v>0</v>
      </c>
      <c r="F76" s="130"/>
      <c r="G76" s="151">
        <f t="shared" si="5"/>
        <v>0</v>
      </c>
      <c r="H76" s="167"/>
      <c r="I76" s="168"/>
      <c r="J76" s="168"/>
      <c r="K76" s="168"/>
      <c r="L76" s="168"/>
      <c r="M76" s="168"/>
      <c r="N76" s="168"/>
      <c r="O76" s="169"/>
      <c r="P76" s="165">
        <f t="shared" si="6"/>
        <v>0</v>
      </c>
      <c r="Q76" s="166">
        <f t="shared" si="7"/>
        <v>0</v>
      </c>
    </row>
    <row r="77" spans="1:17" ht="16.5">
      <c r="A77" s="158"/>
      <c r="B77" s="159" t="s">
        <v>132</v>
      </c>
      <c r="C77" s="160">
        <v>120</v>
      </c>
      <c r="D77" s="130"/>
      <c r="E77" s="161">
        <f t="shared" si="4"/>
        <v>0</v>
      </c>
      <c r="F77" s="130">
        <v>2</v>
      </c>
      <c r="G77" s="151">
        <f t="shared" si="5"/>
        <v>120</v>
      </c>
      <c r="H77" s="167"/>
      <c r="I77" s="168"/>
      <c r="J77" s="168"/>
      <c r="K77" s="168"/>
      <c r="L77" s="168"/>
      <c r="M77" s="168"/>
      <c r="N77" s="168"/>
      <c r="O77" s="169"/>
      <c r="P77" s="165">
        <f t="shared" si="6"/>
        <v>120</v>
      </c>
      <c r="Q77" s="166">
        <f t="shared" si="7"/>
        <v>0</v>
      </c>
    </row>
    <row r="78" spans="1:17" ht="16.5">
      <c r="A78" s="158"/>
      <c r="B78" s="159" t="s">
        <v>133</v>
      </c>
      <c r="C78" s="160">
        <v>133</v>
      </c>
      <c r="D78" s="130"/>
      <c r="E78" s="161">
        <f t="shared" si="4"/>
        <v>0</v>
      </c>
      <c r="F78" s="130"/>
      <c r="G78" s="151">
        <f t="shared" si="5"/>
        <v>0</v>
      </c>
      <c r="H78" s="167"/>
      <c r="I78" s="168"/>
      <c r="J78" s="168"/>
      <c r="K78" s="168"/>
      <c r="L78" s="168"/>
      <c r="M78" s="168"/>
      <c r="N78" s="168"/>
      <c r="O78" s="169"/>
      <c r="P78" s="165">
        <f t="shared" si="6"/>
        <v>0</v>
      </c>
      <c r="Q78" s="166">
        <f t="shared" si="7"/>
        <v>0</v>
      </c>
    </row>
    <row r="79" spans="1:17" ht="16.5">
      <c r="A79" s="158"/>
      <c r="B79" s="159" t="s">
        <v>134</v>
      </c>
      <c r="C79" s="160">
        <v>157</v>
      </c>
      <c r="D79" s="130"/>
      <c r="E79" s="161">
        <f t="shared" si="4"/>
        <v>0</v>
      </c>
      <c r="F79" s="130"/>
      <c r="G79" s="151">
        <f t="shared" si="5"/>
        <v>0</v>
      </c>
      <c r="H79" s="167"/>
      <c r="I79" s="168"/>
      <c r="J79" s="168"/>
      <c r="K79" s="168"/>
      <c r="L79" s="168"/>
      <c r="M79" s="168"/>
      <c r="N79" s="168"/>
      <c r="O79" s="169"/>
      <c r="P79" s="165">
        <f t="shared" si="6"/>
        <v>0</v>
      </c>
      <c r="Q79" s="166">
        <f t="shared" si="7"/>
        <v>0</v>
      </c>
    </row>
    <row r="80" spans="1:17" ht="16.5">
      <c r="A80" s="151"/>
      <c r="B80" s="159" t="s">
        <v>135</v>
      </c>
      <c r="C80" s="173">
        <v>100</v>
      </c>
      <c r="D80" s="130"/>
      <c r="E80" s="161">
        <f t="shared" si="4"/>
        <v>0</v>
      </c>
      <c r="F80" s="130"/>
      <c r="G80" s="151">
        <f t="shared" si="5"/>
        <v>0</v>
      </c>
      <c r="H80" s="167"/>
      <c r="I80" s="168"/>
      <c r="J80" s="168"/>
      <c r="K80" s="168"/>
      <c r="L80" s="168"/>
      <c r="M80" s="168"/>
      <c r="N80" s="168"/>
      <c r="O80" s="169"/>
      <c r="P80" s="165">
        <f t="shared" si="6"/>
        <v>0</v>
      </c>
      <c r="Q80" s="166">
        <f t="shared" si="7"/>
        <v>0</v>
      </c>
    </row>
    <row r="81" spans="1:17" ht="16.5">
      <c r="A81" s="151"/>
      <c r="B81" s="159" t="s">
        <v>136</v>
      </c>
      <c r="C81" s="173">
        <v>150</v>
      </c>
      <c r="D81" s="130"/>
      <c r="E81" s="161">
        <f t="shared" si="4"/>
        <v>0</v>
      </c>
      <c r="F81" s="130"/>
      <c r="G81" s="151">
        <f t="shared" si="5"/>
        <v>0</v>
      </c>
      <c r="H81" s="167"/>
      <c r="I81" s="168"/>
      <c r="J81" s="168"/>
      <c r="K81" s="168"/>
      <c r="L81" s="168"/>
      <c r="M81" s="168"/>
      <c r="N81" s="168"/>
      <c r="O81" s="169"/>
      <c r="P81" s="165">
        <f t="shared" si="6"/>
        <v>0</v>
      </c>
      <c r="Q81" s="166">
        <f t="shared" si="7"/>
        <v>0</v>
      </c>
    </row>
    <row r="82" spans="1:17" ht="16.5">
      <c r="A82" s="151"/>
      <c r="B82" s="159" t="s">
        <v>137</v>
      </c>
      <c r="C82" s="151">
        <v>40</v>
      </c>
      <c r="D82" s="130"/>
      <c r="E82" s="161">
        <f t="shared" si="4"/>
        <v>0</v>
      </c>
      <c r="F82" s="130"/>
      <c r="G82" s="151">
        <f t="shared" si="5"/>
        <v>0</v>
      </c>
      <c r="H82" s="167"/>
      <c r="I82" s="168"/>
      <c r="J82" s="168"/>
      <c r="K82" s="168"/>
      <c r="L82" s="168"/>
      <c r="M82" s="168"/>
      <c r="N82" s="168"/>
      <c r="O82" s="169"/>
      <c r="P82" s="165">
        <f t="shared" si="6"/>
        <v>0</v>
      </c>
      <c r="Q82" s="166">
        <f t="shared" si="7"/>
        <v>0</v>
      </c>
    </row>
    <row r="83" spans="1:17" ht="16.5">
      <c r="A83" s="151"/>
      <c r="B83" s="159" t="s">
        <v>138</v>
      </c>
      <c r="C83" s="151">
        <v>45</v>
      </c>
      <c r="D83" s="130"/>
      <c r="E83" s="161">
        <f t="shared" si="4"/>
        <v>0</v>
      </c>
      <c r="F83" s="130"/>
      <c r="G83" s="151">
        <f t="shared" si="5"/>
        <v>0</v>
      </c>
      <c r="H83" s="167"/>
      <c r="I83" s="168"/>
      <c r="J83" s="168"/>
      <c r="K83" s="168"/>
      <c r="L83" s="168"/>
      <c r="M83" s="168"/>
      <c r="N83" s="168"/>
      <c r="O83" s="169"/>
      <c r="P83" s="165">
        <f t="shared" si="6"/>
        <v>0</v>
      </c>
      <c r="Q83" s="166">
        <f t="shared" si="7"/>
        <v>0</v>
      </c>
    </row>
    <row r="84" spans="1:17" ht="16.5">
      <c r="A84" s="151"/>
      <c r="B84" s="159" t="s">
        <v>139</v>
      </c>
      <c r="C84" s="151">
        <v>35</v>
      </c>
      <c r="D84" s="130"/>
      <c r="E84" s="161">
        <f t="shared" si="4"/>
        <v>0</v>
      </c>
      <c r="F84" s="130"/>
      <c r="G84" s="151">
        <f t="shared" si="5"/>
        <v>0</v>
      </c>
      <c r="H84" s="167"/>
      <c r="I84" s="168"/>
      <c r="J84" s="168"/>
      <c r="K84" s="168"/>
      <c r="L84" s="168"/>
      <c r="M84" s="168"/>
      <c r="N84" s="168"/>
      <c r="O84" s="169"/>
      <c r="P84" s="165">
        <f t="shared" si="6"/>
        <v>0</v>
      </c>
      <c r="Q84" s="166">
        <f t="shared" si="7"/>
        <v>0</v>
      </c>
    </row>
    <row r="85" spans="1:17" ht="16.5">
      <c r="A85" s="174"/>
      <c r="B85" s="159" t="s">
        <v>140</v>
      </c>
      <c r="C85" s="151">
        <v>175</v>
      </c>
      <c r="D85" s="130"/>
      <c r="E85" s="161">
        <f t="shared" si="4"/>
        <v>0</v>
      </c>
      <c r="F85" s="130"/>
      <c r="G85" s="151">
        <f t="shared" si="5"/>
        <v>0</v>
      </c>
      <c r="H85" s="167"/>
      <c r="I85" s="168"/>
      <c r="J85" s="168"/>
      <c r="K85" s="168"/>
      <c r="L85" s="168"/>
      <c r="M85" s="168"/>
      <c r="N85" s="168"/>
      <c r="O85" s="169"/>
      <c r="P85" s="165">
        <f t="shared" si="6"/>
        <v>0</v>
      </c>
      <c r="Q85" s="166">
        <f t="shared" si="7"/>
        <v>0</v>
      </c>
    </row>
    <row r="86" spans="1:17" ht="16.5">
      <c r="A86" s="174"/>
      <c r="B86" s="159" t="s">
        <v>141</v>
      </c>
      <c r="C86" s="151">
        <v>35</v>
      </c>
      <c r="D86" s="130"/>
      <c r="E86" s="161">
        <f t="shared" si="4"/>
        <v>0</v>
      </c>
      <c r="F86" s="130"/>
      <c r="G86" s="151">
        <f t="shared" si="5"/>
        <v>0</v>
      </c>
      <c r="H86" s="167"/>
      <c r="I86" s="168"/>
      <c r="J86" s="168"/>
      <c r="K86" s="168"/>
      <c r="L86" s="168"/>
      <c r="M86" s="168"/>
      <c r="N86" s="168"/>
      <c r="O86" s="169"/>
      <c r="P86" s="165">
        <f t="shared" si="6"/>
        <v>0</v>
      </c>
      <c r="Q86" s="166">
        <f t="shared" si="7"/>
        <v>0</v>
      </c>
    </row>
    <row r="87" spans="1:17" ht="16.5">
      <c r="A87" s="174"/>
      <c r="B87" s="159" t="s">
        <v>142</v>
      </c>
      <c r="C87" s="151">
        <v>45</v>
      </c>
      <c r="D87" s="130"/>
      <c r="E87" s="161">
        <f t="shared" si="4"/>
        <v>0</v>
      </c>
      <c r="F87" s="130"/>
      <c r="G87" s="151">
        <f t="shared" si="5"/>
        <v>0</v>
      </c>
      <c r="H87" s="167"/>
      <c r="I87" s="168"/>
      <c r="J87" s="168"/>
      <c r="K87" s="168"/>
      <c r="L87" s="168"/>
      <c r="M87" s="168"/>
      <c r="N87" s="168"/>
      <c r="O87" s="169"/>
      <c r="P87" s="165">
        <f t="shared" si="6"/>
        <v>0</v>
      </c>
      <c r="Q87" s="166">
        <f t="shared" si="7"/>
        <v>0</v>
      </c>
    </row>
    <row r="88" spans="1:17" ht="16.5">
      <c r="A88" s="174"/>
      <c r="B88" s="159" t="s">
        <v>143</v>
      </c>
      <c r="C88" s="151"/>
      <c r="D88" s="130"/>
      <c r="E88" s="161">
        <f t="shared" si="4"/>
        <v>0</v>
      </c>
      <c r="F88" s="130"/>
      <c r="G88" s="151">
        <f t="shared" si="5"/>
        <v>0</v>
      </c>
      <c r="H88" s="167"/>
      <c r="I88" s="168"/>
      <c r="J88" s="168"/>
      <c r="K88" s="168"/>
      <c r="L88" s="168"/>
      <c r="M88" s="168"/>
      <c r="N88" s="168"/>
      <c r="O88" s="169"/>
      <c r="P88" s="165">
        <f t="shared" si="6"/>
        <v>0</v>
      </c>
      <c r="Q88" s="166">
        <f t="shared" si="7"/>
        <v>0</v>
      </c>
    </row>
    <row r="89" spans="1:17">
      <c r="A89" s="175" t="s">
        <v>40</v>
      </c>
      <c r="B89" s="176"/>
      <c r="C89" s="177"/>
      <c r="D89" s="178">
        <f>SUM(D7:D88)</f>
        <v>890</v>
      </c>
      <c r="E89" s="178">
        <f t="shared" ref="E89:G89" si="8">SUM(E7:E88)</f>
        <v>52458</v>
      </c>
      <c r="F89" s="178">
        <f t="shared" si="8"/>
        <v>506</v>
      </c>
      <c r="G89" s="178">
        <f t="shared" si="8"/>
        <v>18923</v>
      </c>
      <c r="H89" s="179"/>
      <c r="I89" s="179"/>
      <c r="J89" s="179"/>
      <c r="K89" s="179"/>
      <c r="L89" s="179"/>
      <c r="M89" s="179"/>
      <c r="N89" s="179"/>
      <c r="O89" s="179"/>
      <c r="P89" s="178">
        <f>SUM(P7:P88)</f>
        <v>71381</v>
      </c>
      <c r="Q89" s="178">
        <f>SUM(Q7:Q88)</f>
        <v>69944</v>
      </c>
    </row>
    <row r="90" spans="1:17">
      <c r="A90" s="180" t="s">
        <v>162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2"/>
    </row>
    <row r="91" spans="1:17">
      <c r="A91" s="183"/>
      <c r="B91" s="184"/>
      <c r="C91" s="184"/>
      <c r="D91" s="185"/>
      <c r="E91" s="185"/>
      <c r="F91" s="185"/>
      <c r="G91" s="185"/>
      <c r="H91" s="150" t="s">
        <v>163</v>
      </c>
      <c r="I91" s="151" t="s">
        <v>58</v>
      </c>
      <c r="J91" s="150" t="s">
        <v>164</v>
      </c>
      <c r="K91" s="151" t="s">
        <v>60</v>
      </c>
      <c r="L91" s="185"/>
      <c r="M91" s="185"/>
      <c r="N91" s="185"/>
      <c r="O91" s="185"/>
      <c r="P91" s="184"/>
      <c r="Q91" s="186"/>
    </row>
    <row r="92" spans="1:17" ht="16.5">
      <c r="A92" s="187"/>
      <c r="B92" s="188" t="s">
        <v>165</v>
      </c>
      <c r="C92" s="151">
        <v>110</v>
      </c>
      <c r="D92" s="189"/>
      <c r="E92" s="190"/>
      <c r="F92" s="190"/>
      <c r="G92" s="191"/>
      <c r="H92" s="130"/>
      <c r="I92" s="161">
        <f>H92*C92*0.75</f>
        <v>0</v>
      </c>
      <c r="J92" s="130"/>
      <c r="K92" s="161">
        <f>J92*C92*0.5</f>
        <v>0</v>
      </c>
      <c r="L92" s="192"/>
      <c r="M92" s="193"/>
      <c r="N92" s="193"/>
      <c r="O92" s="194"/>
      <c r="P92" s="165">
        <f>K92+I92</f>
        <v>0</v>
      </c>
      <c r="Q92" s="166">
        <f>H92*C92</f>
        <v>0</v>
      </c>
    </row>
    <row r="93" spans="1:17" ht="16.5">
      <c r="A93" s="187"/>
      <c r="B93" s="188" t="s">
        <v>166</v>
      </c>
      <c r="C93" s="151">
        <v>120</v>
      </c>
      <c r="D93" s="195"/>
      <c r="E93" s="196"/>
      <c r="F93" s="196"/>
      <c r="G93" s="197"/>
      <c r="H93" s="130"/>
      <c r="I93" s="161">
        <f t="shared" ref="I93:I111" si="9">H93*C93*0.75</f>
        <v>0</v>
      </c>
      <c r="J93" s="130"/>
      <c r="K93" s="161">
        <f t="shared" ref="K93:K111" si="10">J93*C93*0.5</f>
        <v>0</v>
      </c>
      <c r="L93" s="198"/>
      <c r="M93" s="199"/>
      <c r="N93" s="199"/>
      <c r="O93" s="200"/>
      <c r="P93" s="165">
        <f t="shared" ref="P93:P111" si="11">K93+I93</f>
        <v>0</v>
      </c>
      <c r="Q93" s="166">
        <f t="shared" ref="Q93:Q111" si="12">H93*C93</f>
        <v>0</v>
      </c>
    </row>
    <row r="94" spans="1:17" ht="16.5">
      <c r="A94" s="187"/>
      <c r="B94" s="188" t="s">
        <v>167</v>
      </c>
      <c r="C94" s="151">
        <v>140</v>
      </c>
      <c r="D94" s="195"/>
      <c r="E94" s="196"/>
      <c r="F94" s="196"/>
      <c r="G94" s="197"/>
      <c r="H94" s="130"/>
      <c r="I94" s="161">
        <f t="shared" si="9"/>
        <v>0</v>
      </c>
      <c r="J94" s="130"/>
      <c r="K94" s="161">
        <f t="shared" si="10"/>
        <v>0</v>
      </c>
      <c r="L94" s="198"/>
      <c r="M94" s="199"/>
      <c r="N94" s="199"/>
      <c r="O94" s="200"/>
      <c r="P94" s="165">
        <f t="shared" si="11"/>
        <v>0</v>
      </c>
      <c r="Q94" s="166">
        <f t="shared" si="12"/>
        <v>0</v>
      </c>
    </row>
    <row r="95" spans="1:17" ht="16.5">
      <c r="A95" s="187"/>
      <c r="B95" s="188" t="s">
        <v>168</v>
      </c>
      <c r="C95" s="151">
        <v>203</v>
      </c>
      <c r="D95" s="195"/>
      <c r="E95" s="196"/>
      <c r="F95" s="196"/>
      <c r="G95" s="197"/>
      <c r="H95" s="130"/>
      <c r="I95" s="161">
        <f t="shared" si="9"/>
        <v>0</v>
      </c>
      <c r="J95" s="130"/>
      <c r="K95" s="161">
        <f t="shared" si="10"/>
        <v>0</v>
      </c>
      <c r="L95" s="198"/>
      <c r="M95" s="199"/>
      <c r="N95" s="199"/>
      <c r="O95" s="200"/>
      <c r="P95" s="165">
        <f t="shared" si="11"/>
        <v>0</v>
      </c>
      <c r="Q95" s="166">
        <f t="shared" si="12"/>
        <v>0</v>
      </c>
    </row>
    <row r="96" spans="1:17" ht="16.5">
      <c r="A96" s="187"/>
      <c r="B96" s="188" t="s">
        <v>169</v>
      </c>
      <c r="C96" s="151">
        <v>206</v>
      </c>
      <c r="D96" s="195"/>
      <c r="E96" s="196"/>
      <c r="F96" s="196"/>
      <c r="G96" s="197"/>
      <c r="H96" s="130">
        <v>1</v>
      </c>
      <c r="I96" s="161">
        <f t="shared" si="9"/>
        <v>154.5</v>
      </c>
      <c r="J96" s="130"/>
      <c r="K96" s="161">
        <f t="shared" si="10"/>
        <v>0</v>
      </c>
      <c r="L96" s="198"/>
      <c r="M96" s="199"/>
      <c r="N96" s="199"/>
      <c r="O96" s="200"/>
      <c r="P96" s="165">
        <f t="shared" si="11"/>
        <v>154.5</v>
      </c>
      <c r="Q96" s="166">
        <f t="shared" si="12"/>
        <v>206</v>
      </c>
    </row>
    <row r="97" spans="1:17" ht="16.5">
      <c r="A97" s="187"/>
      <c r="B97" s="188" t="s">
        <v>170</v>
      </c>
      <c r="C97" s="151">
        <v>125</v>
      </c>
      <c r="D97" s="195"/>
      <c r="E97" s="196"/>
      <c r="F97" s="196"/>
      <c r="G97" s="197"/>
      <c r="H97" s="130"/>
      <c r="I97" s="161">
        <f t="shared" si="9"/>
        <v>0</v>
      </c>
      <c r="J97" s="130"/>
      <c r="K97" s="161">
        <f t="shared" si="10"/>
        <v>0</v>
      </c>
      <c r="L97" s="198"/>
      <c r="M97" s="199"/>
      <c r="N97" s="199"/>
      <c r="O97" s="200"/>
      <c r="P97" s="165">
        <f t="shared" si="11"/>
        <v>0</v>
      </c>
      <c r="Q97" s="166">
        <f t="shared" si="12"/>
        <v>0</v>
      </c>
    </row>
    <row r="98" spans="1:17" ht="16.5">
      <c r="A98" s="187"/>
      <c r="B98" s="188" t="s">
        <v>171</v>
      </c>
      <c r="C98" s="151">
        <v>125</v>
      </c>
      <c r="D98" s="195"/>
      <c r="E98" s="196"/>
      <c r="F98" s="196"/>
      <c r="G98" s="197"/>
      <c r="H98" s="130"/>
      <c r="I98" s="161">
        <f t="shared" si="9"/>
        <v>0</v>
      </c>
      <c r="J98" s="130"/>
      <c r="K98" s="161">
        <f t="shared" si="10"/>
        <v>0</v>
      </c>
      <c r="L98" s="198"/>
      <c r="M98" s="199"/>
      <c r="N98" s="199"/>
      <c r="O98" s="200"/>
      <c r="P98" s="165">
        <f t="shared" si="11"/>
        <v>0</v>
      </c>
      <c r="Q98" s="166">
        <f t="shared" si="12"/>
        <v>0</v>
      </c>
    </row>
    <row r="99" spans="1:17" ht="16.5">
      <c r="A99" s="187"/>
      <c r="B99" s="188" t="s">
        <v>172</v>
      </c>
      <c r="C99" s="151">
        <v>100</v>
      </c>
      <c r="D99" s="195"/>
      <c r="E99" s="196"/>
      <c r="F99" s="196"/>
      <c r="G99" s="197"/>
      <c r="H99" s="130"/>
      <c r="I99" s="161">
        <f t="shared" si="9"/>
        <v>0</v>
      </c>
      <c r="J99" s="130"/>
      <c r="K99" s="161">
        <f t="shared" si="10"/>
        <v>0</v>
      </c>
      <c r="L99" s="198"/>
      <c r="M99" s="199"/>
      <c r="N99" s="199"/>
      <c r="O99" s="200"/>
      <c r="P99" s="165">
        <f t="shared" si="11"/>
        <v>0</v>
      </c>
      <c r="Q99" s="166">
        <f t="shared" si="12"/>
        <v>0</v>
      </c>
    </row>
    <row r="100" spans="1:17" ht="16.5">
      <c r="A100" s="187"/>
      <c r="B100" s="188" t="s">
        <v>173</v>
      </c>
      <c r="C100" s="151">
        <v>185</v>
      </c>
      <c r="D100" s="195"/>
      <c r="E100" s="196"/>
      <c r="F100" s="196"/>
      <c r="G100" s="197"/>
      <c r="H100" s="130"/>
      <c r="I100" s="161">
        <f t="shared" si="9"/>
        <v>0</v>
      </c>
      <c r="J100" s="130"/>
      <c r="K100" s="161">
        <f t="shared" si="10"/>
        <v>0</v>
      </c>
      <c r="L100" s="198"/>
      <c r="M100" s="199"/>
      <c r="N100" s="199"/>
      <c r="O100" s="200"/>
      <c r="P100" s="165">
        <f t="shared" si="11"/>
        <v>0</v>
      </c>
      <c r="Q100" s="166">
        <f t="shared" si="12"/>
        <v>0</v>
      </c>
    </row>
    <row r="101" spans="1:17" ht="16.5">
      <c r="A101" s="187"/>
      <c r="B101" s="188" t="s">
        <v>174</v>
      </c>
      <c r="C101" s="151">
        <v>200</v>
      </c>
      <c r="D101" s="195"/>
      <c r="E101" s="196"/>
      <c r="F101" s="196"/>
      <c r="G101" s="197"/>
      <c r="H101" s="130"/>
      <c r="I101" s="161">
        <f t="shared" si="9"/>
        <v>0</v>
      </c>
      <c r="J101" s="130"/>
      <c r="K101" s="161">
        <f t="shared" si="10"/>
        <v>0</v>
      </c>
      <c r="L101" s="198"/>
      <c r="M101" s="199"/>
      <c r="N101" s="199"/>
      <c r="O101" s="200"/>
      <c r="P101" s="165">
        <f t="shared" si="11"/>
        <v>0</v>
      </c>
      <c r="Q101" s="166">
        <f t="shared" si="12"/>
        <v>0</v>
      </c>
    </row>
    <row r="102" spans="1:17" ht="16.5">
      <c r="A102" s="187"/>
      <c r="B102" s="188" t="s">
        <v>175</v>
      </c>
      <c r="C102" s="151">
        <v>120</v>
      </c>
      <c r="D102" s="195"/>
      <c r="E102" s="196"/>
      <c r="F102" s="196"/>
      <c r="G102" s="197"/>
      <c r="H102" s="130"/>
      <c r="I102" s="161">
        <f t="shared" si="9"/>
        <v>0</v>
      </c>
      <c r="J102" s="130"/>
      <c r="K102" s="161">
        <f t="shared" si="10"/>
        <v>0</v>
      </c>
      <c r="L102" s="198"/>
      <c r="M102" s="199"/>
      <c r="N102" s="199"/>
      <c r="O102" s="200"/>
      <c r="P102" s="165">
        <f t="shared" si="11"/>
        <v>0</v>
      </c>
      <c r="Q102" s="166">
        <f t="shared" si="12"/>
        <v>0</v>
      </c>
    </row>
    <row r="103" spans="1:17" ht="16.5">
      <c r="A103" s="187"/>
      <c r="B103" s="188" t="s">
        <v>176</v>
      </c>
      <c r="C103" s="151">
        <v>65</v>
      </c>
      <c r="D103" s="195"/>
      <c r="E103" s="196"/>
      <c r="F103" s="196"/>
      <c r="G103" s="197"/>
      <c r="H103" s="130"/>
      <c r="I103" s="161">
        <f t="shared" si="9"/>
        <v>0</v>
      </c>
      <c r="J103" s="130"/>
      <c r="K103" s="161">
        <f t="shared" si="10"/>
        <v>0</v>
      </c>
      <c r="L103" s="198"/>
      <c r="M103" s="199"/>
      <c r="N103" s="199"/>
      <c r="O103" s="200"/>
      <c r="P103" s="165">
        <f t="shared" si="11"/>
        <v>0</v>
      </c>
      <c r="Q103" s="166">
        <f t="shared" si="12"/>
        <v>0</v>
      </c>
    </row>
    <row r="104" spans="1:17" ht="16.5">
      <c r="A104" s="187"/>
      <c r="B104" s="188" t="s">
        <v>177</v>
      </c>
      <c r="C104" s="151">
        <v>75</v>
      </c>
      <c r="D104" s="195"/>
      <c r="E104" s="196"/>
      <c r="F104" s="196"/>
      <c r="G104" s="197"/>
      <c r="H104" s="130"/>
      <c r="I104" s="161">
        <f t="shared" si="9"/>
        <v>0</v>
      </c>
      <c r="J104" s="130"/>
      <c r="K104" s="161">
        <f t="shared" si="10"/>
        <v>0</v>
      </c>
      <c r="L104" s="198"/>
      <c r="M104" s="199"/>
      <c r="N104" s="199"/>
      <c r="O104" s="200"/>
      <c r="P104" s="165">
        <f t="shared" si="11"/>
        <v>0</v>
      </c>
      <c r="Q104" s="166">
        <f t="shared" si="12"/>
        <v>0</v>
      </c>
    </row>
    <row r="105" spans="1:17" ht="16.5">
      <c r="A105" s="187"/>
      <c r="B105" s="188" t="s">
        <v>178</v>
      </c>
      <c r="C105" s="151">
        <v>75</v>
      </c>
      <c r="D105" s="195"/>
      <c r="E105" s="196"/>
      <c r="F105" s="196"/>
      <c r="G105" s="197"/>
      <c r="H105" s="130"/>
      <c r="I105" s="161">
        <f t="shared" si="9"/>
        <v>0</v>
      </c>
      <c r="J105" s="130"/>
      <c r="K105" s="161">
        <f t="shared" si="10"/>
        <v>0</v>
      </c>
      <c r="L105" s="198"/>
      <c r="M105" s="199"/>
      <c r="N105" s="199"/>
      <c r="O105" s="200"/>
      <c r="P105" s="165">
        <f t="shared" si="11"/>
        <v>0</v>
      </c>
      <c r="Q105" s="166">
        <f t="shared" si="12"/>
        <v>0</v>
      </c>
    </row>
    <row r="106" spans="1:17" ht="16.5">
      <c r="A106" s="187"/>
      <c r="B106" s="188" t="s">
        <v>179</v>
      </c>
      <c r="C106" s="151">
        <v>90</v>
      </c>
      <c r="D106" s="195"/>
      <c r="E106" s="196"/>
      <c r="F106" s="196"/>
      <c r="G106" s="197"/>
      <c r="H106" s="130"/>
      <c r="I106" s="161">
        <f t="shared" si="9"/>
        <v>0</v>
      </c>
      <c r="J106" s="130"/>
      <c r="K106" s="161">
        <f t="shared" si="10"/>
        <v>0</v>
      </c>
      <c r="L106" s="198"/>
      <c r="M106" s="199"/>
      <c r="N106" s="199"/>
      <c r="O106" s="200"/>
      <c r="P106" s="165">
        <f t="shared" si="11"/>
        <v>0</v>
      </c>
      <c r="Q106" s="166">
        <f t="shared" si="12"/>
        <v>0</v>
      </c>
    </row>
    <row r="107" spans="1:17" ht="16.5">
      <c r="A107" s="187"/>
      <c r="B107" s="188" t="s">
        <v>180</v>
      </c>
      <c r="C107" s="151">
        <v>235</v>
      </c>
      <c r="D107" s="195"/>
      <c r="E107" s="196"/>
      <c r="F107" s="196"/>
      <c r="G107" s="197"/>
      <c r="H107" s="130"/>
      <c r="I107" s="161">
        <f t="shared" si="9"/>
        <v>0</v>
      </c>
      <c r="J107" s="130"/>
      <c r="K107" s="161">
        <f t="shared" si="10"/>
        <v>0</v>
      </c>
      <c r="L107" s="198"/>
      <c r="M107" s="199"/>
      <c r="N107" s="199"/>
      <c r="O107" s="200"/>
      <c r="P107" s="165">
        <f t="shared" si="11"/>
        <v>0</v>
      </c>
      <c r="Q107" s="166">
        <f t="shared" si="12"/>
        <v>0</v>
      </c>
    </row>
    <row r="108" spans="1:17" ht="16.5">
      <c r="A108" s="187"/>
      <c r="B108" s="188" t="s">
        <v>181</v>
      </c>
      <c r="C108" s="151">
        <v>350</v>
      </c>
      <c r="D108" s="195"/>
      <c r="E108" s="196"/>
      <c r="F108" s="196"/>
      <c r="G108" s="197"/>
      <c r="H108" s="130">
        <v>5</v>
      </c>
      <c r="I108" s="161">
        <f t="shared" si="9"/>
        <v>1312.5</v>
      </c>
      <c r="J108" s="130"/>
      <c r="K108" s="161">
        <f t="shared" si="10"/>
        <v>0</v>
      </c>
      <c r="L108" s="198"/>
      <c r="M108" s="199"/>
      <c r="N108" s="199"/>
      <c r="O108" s="200"/>
      <c r="P108" s="165">
        <f t="shared" si="11"/>
        <v>1312.5</v>
      </c>
      <c r="Q108" s="166">
        <f t="shared" si="12"/>
        <v>1750</v>
      </c>
    </row>
    <row r="109" spans="1:17" ht="16.5">
      <c r="A109" s="187"/>
      <c r="B109" s="188" t="s">
        <v>182</v>
      </c>
      <c r="C109" s="151"/>
      <c r="D109" s="195"/>
      <c r="E109" s="196"/>
      <c r="F109" s="196"/>
      <c r="G109" s="197"/>
      <c r="H109" s="130"/>
      <c r="I109" s="161">
        <f t="shared" si="9"/>
        <v>0</v>
      </c>
      <c r="J109" s="130"/>
      <c r="K109" s="161">
        <f t="shared" si="10"/>
        <v>0</v>
      </c>
      <c r="L109" s="198"/>
      <c r="M109" s="199"/>
      <c r="N109" s="199"/>
      <c r="O109" s="200"/>
      <c r="P109" s="165">
        <f t="shared" si="11"/>
        <v>0</v>
      </c>
      <c r="Q109" s="166">
        <f t="shared" si="12"/>
        <v>0</v>
      </c>
    </row>
    <row r="110" spans="1:17" ht="16.5">
      <c r="A110" s="187"/>
      <c r="B110" s="188" t="s">
        <v>183</v>
      </c>
      <c r="C110" s="151"/>
      <c r="D110" s="196"/>
      <c r="E110" s="196"/>
      <c r="F110" s="196"/>
      <c r="G110" s="197"/>
      <c r="H110" s="130"/>
      <c r="I110" s="161">
        <f t="shared" si="9"/>
        <v>0</v>
      </c>
      <c r="J110" s="130"/>
      <c r="K110" s="161">
        <f t="shared" si="10"/>
        <v>0</v>
      </c>
      <c r="L110" s="198"/>
      <c r="M110" s="199"/>
      <c r="N110" s="199"/>
      <c r="O110" s="200"/>
      <c r="P110" s="165">
        <f t="shared" si="11"/>
        <v>0</v>
      </c>
      <c r="Q110" s="166">
        <f t="shared" si="12"/>
        <v>0</v>
      </c>
    </row>
    <row r="111" spans="1:17" ht="16.5">
      <c r="A111" s="187"/>
      <c r="B111" s="188" t="s">
        <v>143</v>
      </c>
      <c r="C111" s="151"/>
      <c r="D111" s="196"/>
      <c r="E111" s="196"/>
      <c r="F111" s="196"/>
      <c r="G111" s="197"/>
      <c r="H111" s="130"/>
      <c r="I111" s="161">
        <f t="shared" si="9"/>
        <v>0</v>
      </c>
      <c r="J111" s="130"/>
      <c r="K111" s="161">
        <f t="shared" si="10"/>
        <v>0</v>
      </c>
      <c r="L111" s="198"/>
      <c r="M111" s="199"/>
      <c r="N111" s="199"/>
      <c r="O111" s="200"/>
      <c r="P111" s="165">
        <f t="shared" si="11"/>
        <v>0</v>
      </c>
      <c r="Q111" s="166">
        <f t="shared" si="12"/>
        <v>0</v>
      </c>
    </row>
    <row r="112" spans="1:17">
      <c r="A112" s="201" t="s">
        <v>40</v>
      </c>
      <c r="B112" s="202"/>
      <c r="C112" s="202"/>
      <c r="D112" s="202"/>
      <c r="E112" s="202"/>
      <c r="F112" s="202"/>
      <c r="G112" s="203"/>
      <c r="H112" s="178">
        <f>SUM(H92:H111)</f>
        <v>6</v>
      </c>
      <c r="I112" s="178">
        <f t="shared" ref="I112:K112" si="13">SUM(I92:I111)</f>
        <v>1467</v>
      </c>
      <c r="J112" s="178">
        <f t="shared" si="13"/>
        <v>0</v>
      </c>
      <c r="K112" s="178">
        <f t="shared" si="13"/>
        <v>0</v>
      </c>
      <c r="L112" s="179"/>
      <c r="M112" s="179"/>
      <c r="N112" s="179"/>
      <c r="O112" s="179"/>
      <c r="P112" s="178">
        <f>SUM(P92:P111)</f>
        <v>1467</v>
      </c>
      <c r="Q112" s="178">
        <f>SUM(Q92:Q111)</f>
        <v>1956</v>
      </c>
    </row>
    <row r="113" spans="1:17">
      <c r="A113" s="180" t="s">
        <v>144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2"/>
    </row>
    <row r="114" spans="1:17">
      <c r="A114" s="183"/>
      <c r="B114" s="184"/>
      <c r="C114" s="184"/>
      <c r="D114" s="185"/>
      <c r="E114" s="185"/>
      <c r="F114" s="185"/>
      <c r="G114" s="185"/>
      <c r="H114" s="185"/>
      <c r="I114" s="185"/>
      <c r="J114" s="185"/>
      <c r="K114" s="185"/>
      <c r="L114" s="150" t="s">
        <v>145</v>
      </c>
      <c r="M114" s="151" t="s">
        <v>58</v>
      </c>
      <c r="N114" s="150" t="s">
        <v>146</v>
      </c>
      <c r="O114" s="151" t="s">
        <v>60</v>
      </c>
      <c r="P114" s="184"/>
      <c r="Q114" s="186"/>
    </row>
    <row r="115" spans="1:17" ht="16.5">
      <c r="A115" s="187"/>
      <c r="B115" s="188" t="s">
        <v>147</v>
      </c>
      <c r="C115" s="151">
        <v>7</v>
      </c>
      <c r="D115" s="189"/>
      <c r="E115" s="190"/>
      <c r="F115" s="190"/>
      <c r="G115" s="190"/>
      <c r="H115" s="190"/>
      <c r="I115" s="190"/>
      <c r="J115" s="190"/>
      <c r="K115" s="191"/>
      <c r="L115" s="130">
        <v>20</v>
      </c>
      <c r="M115" s="161">
        <f>L115*C115*0.75</f>
        <v>105</v>
      </c>
      <c r="N115" s="130">
        <v>23</v>
      </c>
      <c r="O115" s="161">
        <f>N115*C115*0.5</f>
        <v>80.5</v>
      </c>
      <c r="P115" s="165">
        <f>O115+M115</f>
        <v>185.5</v>
      </c>
      <c r="Q115" s="166">
        <f>L115*C115</f>
        <v>140</v>
      </c>
    </row>
    <row r="116" spans="1:17" ht="16.5">
      <c r="A116" s="187"/>
      <c r="B116" s="188" t="s">
        <v>184</v>
      </c>
      <c r="C116" s="151">
        <v>12</v>
      </c>
      <c r="D116" s="195"/>
      <c r="E116" s="196"/>
      <c r="F116" s="196"/>
      <c r="G116" s="196"/>
      <c r="H116" s="196"/>
      <c r="I116" s="196"/>
      <c r="J116" s="196"/>
      <c r="K116" s="197"/>
      <c r="L116" s="130">
        <v>12</v>
      </c>
      <c r="M116" s="161">
        <f t="shared" ref="M116:M120" si="14">L116*C116*0.75</f>
        <v>108</v>
      </c>
      <c r="N116" s="130">
        <v>28</v>
      </c>
      <c r="O116" s="161">
        <f t="shared" ref="O116:O120" si="15">N116*C116*0.5</f>
        <v>168</v>
      </c>
      <c r="P116" s="165">
        <f t="shared" ref="P116:P120" si="16">O116+M116</f>
        <v>276</v>
      </c>
      <c r="Q116" s="166">
        <f t="shared" ref="Q116:Q120" si="17">L116*C116</f>
        <v>144</v>
      </c>
    </row>
    <row r="117" spans="1:17" ht="16.5">
      <c r="A117" s="187"/>
      <c r="B117" s="188" t="s">
        <v>185</v>
      </c>
      <c r="C117" s="151">
        <v>10</v>
      </c>
      <c r="D117" s="195"/>
      <c r="E117" s="196"/>
      <c r="F117" s="196"/>
      <c r="G117" s="196"/>
      <c r="H117" s="196"/>
      <c r="I117" s="196"/>
      <c r="J117" s="196"/>
      <c r="K117" s="197"/>
      <c r="L117" s="130">
        <v>8</v>
      </c>
      <c r="M117" s="161">
        <f t="shared" si="14"/>
        <v>60</v>
      </c>
      <c r="N117" s="130">
        <v>54</v>
      </c>
      <c r="O117" s="161">
        <f t="shared" si="15"/>
        <v>270</v>
      </c>
      <c r="P117" s="165">
        <f t="shared" si="16"/>
        <v>330</v>
      </c>
      <c r="Q117" s="166">
        <f t="shared" si="17"/>
        <v>80</v>
      </c>
    </row>
    <row r="118" spans="1:17" ht="51">
      <c r="A118" s="187"/>
      <c r="B118" s="204" t="s">
        <v>186</v>
      </c>
      <c r="C118" s="151">
        <v>5</v>
      </c>
      <c r="D118" s="195"/>
      <c r="E118" s="196"/>
      <c r="F118" s="196"/>
      <c r="G118" s="196"/>
      <c r="H118" s="196"/>
      <c r="I118" s="196"/>
      <c r="J118" s="196"/>
      <c r="K118" s="197"/>
      <c r="L118" s="130">
        <v>85</v>
      </c>
      <c r="M118" s="161">
        <f t="shared" si="14"/>
        <v>318.75</v>
      </c>
      <c r="N118" s="130">
        <v>108</v>
      </c>
      <c r="O118" s="161">
        <f t="shared" si="15"/>
        <v>270</v>
      </c>
      <c r="P118" s="165">
        <f t="shared" si="16"/>
        <v>588.75</v>
      </c>
      <c r="Q118" s="166">
        <f t="shared" si="17"/>
        <v>425</v>
      </c>
    </row>
    <row r="119" spans="1:17" ht="25.5">
      <c r="A119" s="205"/>
      <c r="B119" s="204" t="s">
        <v>187</v>
      </c>
      <c r="C119" s="151">
        <v>8</v>
      </c>
      <c r="D119" s="195"/>
      <c r="E119" s="196"/>
      <c r="F119" s="196"/>
      <c r="G119" s="196"/>
      <c r="H119" s="196"/>
      <c r="I119" s="196"/>
      <c r="J119" s="196"/>
      <c r="K119" s="197"/>
      <c r="L119" s="130">
        <v>7</v>
      </c>
      <c r="M119" s="161">
        <f t="shared" si="14"/>
        <v>42</v>
      </c>
      <c r="N119" s="130">
        <v>5</v>
      </c>
      <c r="O119" s="161">
        <f t="shared" si="15"/>
        <v>20</v>
      </c>
      <c r="P119" s="165">
        <f t="shared" si="16"/>
        <v>62</v>
      </c>
      <c r="Q119" s="166">
        <f t="shared" si="17"/>
        <v>56</v>
      </c>
    </row>
    <row r="120" spans="1:17" ht="16.5">
      <c r="A120" s="205"/>
      <c r="B120" s="204" t="s">
        <v>143</v>
      </c>
      <c r="C120" s="151"/>
      <c r="D120" s="206"/>
      <c r="E120" s="207"/>
      <c r="F120" s="207"/>
      <c r="G120" s="207"/>
      <c r="H120" s="207"/>
      <c r="I120" s="207"/>
      <c r="J120" s="207"/>
      <c r="K120" s="208"/>
      <c r="L120" s="130"/>
      <c r="M120" s="161">
        <f t="shared" si="14"/>
        <v>0</v>
      </c>
      <c r="N120" s="130"/>
      <c r="O120" s="161">
        <f t="shared" si="15"/>
        <v>0</v>
      </c>
      <c r="P120" s="165">
        <f t="shared" si="16"/>
        <v>0</v>
      </c>
      <c r="Q120" s="166">
        <f t="shared" si="17"/>
        <v>0</v>
      </c>
    </row>
    <row r="121" spans="1:17">
      <c r="A121" s="201" t="s">
        <v>40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3"/>
      <c r="L121" s="209">
        <f>SUM(L115:L120)</f>
        <v>132</v>
      </c>
      <c r="M121" s="209">
        <f t="shared" ref="M121:O121" si="18">SUM(M115:M120)</f>
        <v>633.75</v>
      </c>
      <c r="N121" s="209">
        <f t="shared" si="18"/>
        <v>218</v>
      </c>
      <c r="O121" s="209">
        <f t="shared" si="18"/>
        <v>808.5</v>
      </c>
      <c r="P121" s="209">
        <f>SUM(P115:P120)</f>
        <v>1442.25</v>
      </c>
      <c r="Q121" s="209">
        <f>SUM(Q115:Q120)</f>
        <v>845</v>
      </c>
    </row>
    <row r="122" spans="1:17">
      <c r="A122" s="210" t="s">
        <v>150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1">
        <f>P121+P112+P89</f>
        <v>74290.25</v>
      </c>
      <c r="Q122" s="211">
        <f>Q121+Q112+Q89</f>
        <v>72745</v>
      </c>
    </row>
    <row r="123" spans="1:17">
      <c r="A123" s="212" t="s">
        <v>188</v>
      </c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3">
        <v>20166</v>
      </c>
      <c r="Q123" s="213">
        <v>20166</v>
      </c>
    </row>
    <row r="124" spans="1:17">
      <c r="A124" s="214" t="s">
        <v>189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5">
        <f>P122/P123</f>
        <v>3.6839358325895071</v>
      </c>
      <c r="Q124" s="215">
        <f>Q122/Q123</f>
        <v>3.6073093325399186</v>
      </c>
    </row>
    <row r="125" spans="1:17">
      <c r="A125" s="216"/>
      <c r="B125" s="217" t="s">
        <v>190</v>
      </c>
      <c r="C125" s="217" t="s">
        <v>191</v>
      </c>
      <c r="D125" s="217" t="s">
        <v>40</v>
      </c>
      <c r="E125" s="217" t="s">
        <v>154</v>
      </c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8">
        <v>11</v>
      </c>
      <c r="Q125" s="218">
        <v>12</v>
      </c>
    </row>
    <row r="126" spans="1:17">
      <c r="A126" s="216"/>
      <c r="B126" s="130">
        <v>17200</v>
      </c>
      <c r="C126" s="130">
        <v>868</v>
      </c>
      <c r="D126" s="218">
        <f>SUM(B126:C126)</f>
        <v>18068</v>
      </c>
      <c r="E126" s="126" t="s">
        <v>155</v>
      </c>
      <c r="F126" s="216"/>
      <c r="G126" s="219"/>
      <c r="H126" s="219"/>
      <c r="I126" s="216"/>
      <c r="J126" s="216"/>
      <c r="K126" s="216"/>
      <c r="L126" s="216"/>
      <c r="M126" s="216"/>
      <c r="N126" s="216"/>
      <c r="O126" s="216"/>
      <c r="P126" s="216"/>
      <c r="Q126" s="1"/>
    </row>
    <row r="127" spans="1:17">
      <c r="A127" s="216"/>
      <c r="B127" s="130">
        <v>17633</v>
      </c>
      <c r="C127" s="130">
        <v>863</v>
      </c>
      <c r="D127" s="218">
        <f t="shared" ref="D127:D130" si="19">SUM(B127:C127)</f>
        <v>18496</v>
      </c>
      <c r="E127" s="126" t="s">
        <v>156</v>
      </c>
      <c r="F127" s="216"/>
      <c r="G127" s="220"/>
      <c r="H127" s="220"/>
      <c r="I127" s="216"/>
      <c r="J127" s="216"/>
      <c r="K127" s="216"/>
      <c r="L127" s="216"/>
      <c r="M127" s="216"/>
      <c r="N127" s="216"/>
      <c r="O127" s="216"/>
      <c r="P127" s="216"/>
      <c r="Q127" s="1"/>
    </row>
    <row r="128" spans="1:17">
      <c r="A128" s="216"/>
      <c r="B128" s="130">
        <v>18927</v>
      </c>
      <c r="C128" s="130">
        <v>1085</v>
      </c>
      <c r="D128" s="218">
        <f t="shared" si="19"/>
        <v>20012</v>
      </c>
      <c r="E128" s="129" t="s">
        <v>157</v>
      </c>
      <c r="F128" s="216"/>
      <c r="G128" s="221"/>
      <c r="H128" s="221"/>
      <c r="I128" s="216"/>
      <c r="J128" s="216"/>
      <c r="K128" s="216"/>
      <c r="L128" s="216"/>
      <c r="M128" s="216"/>
      <c r="N128" s="216"/>
      <c r="O128" s="216"/>
      <c r="P128" s="216"/>
      <c r="Q128" s="1"/>
    </row>
    <row r="129" spans="1:17">
      <c r="A129" s="216"/>
      <c r="B129" s="130">
        <v>18927</v>
      </c>
      <c r="C129" s="130">
        <v>1085</v>
      </c>
      <c r="D129" s="218">
        <f t="shared" si="19"/>
        <v>20012</v>
      </c>
      <c r="E129" s="129" t="s">
        <v>158</v>
      </c>
      <c r="F129" s="216"/>
      <c r="G129" s="222"/>
      <c r="H129" s="222"/>
      <c r="I129" s="216"/>
      <c r="J129" s="216"/>
      <c r="K129" s="216"/>
      <c r="L129" s="216"/>
      <c r="M129" s="216"/>
      <c r="N129" s="216"/>
      <c r="O129" s="216"/>
      <c r="P129" s="216"/>
      <c r="Q129" s="1"/>
    </row>
    <row r="130" spans="1:17">
      <c r="A130" s="223"/>
      <c r="B130" s="130">
        <v>18846</v>
      </c>
      <c r="C130" s="130">
        <v>1320</v>
      </c>
      <c r="D130" s="218">
        <f t="shared" si="19"/>
        <v>20166</v>
      </c>
      <c r="E130" s="129" t="s">
        <v>159</v>
      </c>
      <c r="F130" s="223"/>
      <c r="G130" s="222"/>
      <c r="H130" s="1"/>
      <c r="I130" s="222"/>
      <c r="J130" s="223"/>
      <c r="K130" s="223"/>
      <c r="L130" s="223"/>
      <c r="M130" s="223"/>
      <c r="N130" s="223"/>
      <c r="O130" s="223"/>
      <c r="P130" s="223"/>
      <c r="Q130" s="223"/>
    </row>
    <row r="131" spans="1:17">
      <c r="A131" s="1"/>
      <c r="B131" s="174"/>
      <c r="C131" s="174"/>
      <c r="D131" s="218">
        <v>96754</v>
      </c>
      <c r="E131" s="224" t="s">
        <v>40</v>
      </c>
      <c r="F131" s="1"/>
      <c r="G131" s="222"/>
      <c r="H131" s="222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225" t="s">
        <v>160</v>
      </c>
      <c r="C132" s="225"/>
      <c r="D132" s="226">
        <f>D131/5</f>
        <v>19350.8</v>
      </c>
      <c r="E132" s="22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</sheetData>
  <mergeCells count="22">
    <mergeCell ref="A124:O124"/>
    <mergeCell ref="B132:C132"/>
    <mergeCell ref="A112:G112"/>
    <mergeCell ref="A113:Q113"/>
    <mergeCell ref="D115:K120"/>
    <mergeCell ref="A121:K121"/>
    <mergeCell ref="A122:O122"/>
    <mergeCell ref="A123:O123"/>
    <mergeCell ref="A6:Q6"/>
    <mergeCell ref="H7:O88"/>
    <mergeCell ref="A89:C89"/>
    <mergeCell ref="A90:Q90"/>
    <mergeCell ref="D92:G111"/>
    <mergeCell ref="L92:O111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rightToLeft="1" workbookViewId="0">
      <selection sqref="A1:XFD1048576"/>
    </sheetView>
  </sheetViews>
  <sheetFormatPr defaultRowHeight="15"/>
  <cols>
    <col min="1" max="1" width="3.140625" style="1" bestFit="1" customWidth="1"/>
    <col min="2" max="2" width="7.85546875" style="1" bestFit="1" customWidth="1"/>
    <col min="3" max="3" width="25.28515625" style="1" customWidth="1"/>
    <col min="4" max="4" width="4.85546875" style="1" bestFit="1" customWidth="1"/>
    <col min="5" max="5" width="4.7109375" style="1" bestFit="1" customWidth="1"/>
    <col min="6" max="6" width="4.28515625" style="1" bestFit="1" customWidth="1"/>
    <col min="7" max="7" width="3.7109375" style="1" bestFit="1" customWidth="1"/>
    <col min="8" max="8" width="3.28515625" style="1" bestFit="1" customWidth="1"/>
    <col min="9" max="9" width="6.7109375" style="1" customWidth="1"/>
    <col min="10" max="10" width="5.85546875" style="1" bestFit="1" customWidth="1"/>
    <col min="11" max="11" width="7.28515625" style="1" bestFit="1" customWidth="1"/>
    <col min="12" max="12" width="4.42578125" style="1" bestFit="1" customWidth="1"/>
    <col min="13" max="13" width="5.140625" style="1" bestFit="1" customWidth="1"/>
    <col min="14" max="14" width="5.42578125" style="1" bestFit="1" customWidth="1"/>
    <col min="15" max="16" width="3.7109375" style="1" bestFit="1" customWidth="1"/>
    <col min="17" max="17" width="5.7109375" style="1" bestFit="1" customWidth="1"/>
    <col min="18" max="18" width="5.42578125" style="1" bestFit="1" customWidth="1"/>
    <col min="19" max="19" width="7.7109375" style="1" bestFit="1" customWidth="1"/>
    <col min="20" max="20" width="14.28515625" style="1" customWidth="1"/>
    <col min="21" max="16384" width="9.140625" style="1"/>
  </cols>
  <sheetData>
    <row r="1" spans="1:20" ht="22.5">
      <c r="A1" s="227" t="s">
        <v>192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28.5">
      <c r="A2" s="228" t="s">
        <v>193</v>
      </c>
      <c r="B2" s="228"/>
      <c r="C2" s="228"/>
      <c r="D2" s="229" t="s">
        <v>194</v>
      </c>
      <c r="E2" s="229" t="s">
        <v>195</v>
      </c>
      <c r="F2" s="229" t="s">
        <v>196</v>
      </c>
      <c r="G2" s="229" t="s">
        <v>197</v>
      </c>
      <c r="H2" s="229" t="s">
        <v>198</v>
      </c>
      <c r="I2" s="229" t="s">
        <v>199</v>
      </c>
      <c r="J2" s="229" t="s">
        <v>200</v>
      </c>
      <c r="K2" s="229" t="s">
        <v>201</v>
      </c>
      <c r="L2" s="229" t="s">
        <v>202</v>
      </c>
      <c r="M2" s="229" t="s">
        <v>203</v>
      </c>
      <c r="N2" s="229" t="s">
        <v>204</v>
      </c>
      <c r="O2" s="229" t="s">
        <v>205</v>
      </c>
      <c r="P2" s="229" t="s">
        <v>206</v>
      </c>
      <c r="Q2" s="229" t="s">
        <v>207</v>
      </c>
      <c r="R2" s="229" t="s">
        <v>208</v>
      </c>
      <c r="S2" s="229" t="s">
        <v>40</v>
      </c>
      <c r="T2" s="229" t="s">
        <v>209</v>
      </c>
    </row>
    <row r="3" spans="1:20" ht="17.25">
      <c r="A3" s="230" t="s">
        <v>210</v>
      </c>
      <c r="B3" s="230"/>
      <c r="C3" s="230"/>
      <c r="D3" s="231">
        <v>2450</v>
      </c>
      <c r="E3" s="231">
        <v>0</v>
      </c>
      <c r="F3" s="231">
        <v>5300</v>
      </c>
      <c r="G3" s="231">
        <v>0</v>
      </c>
      <c r="H3" s="231">
        <v>0</v>
      </c>
      <c r="I3" s="231">
        <v>1300</v>
      </c>
      <c r="J3" s="231">
        <v>0</v>
      </c>
      <c r="K3" s="231">
        <v>105</v>
      </c>
      <c r="L3" s="231">
        <v>7150</v>
      </c>
      <c r="M3" s="231">
        <v>3</v>
      </c>
      <c r="N3" s="231">
        <v>120</v>
      </c>
      <c r="O3" s="231">
        <v>0</v>
      </c>
      <c r="P3" s="231">
        <v>16</v>
      </c>
      <c r="Q3" s="231">
        <v>588</v>
      </c>
      <c r="R3" s="231">
        <v>0</v>
      </c>
      <c r="S3" s="231">
        <f>SUM(D3:R3)</f>
        <v>17032</v>
      </c>
      <c r="T3" s="232"/>
    </row>
    <row r="4" spans="1:20" ht="17.25">
      <c r="A4" s="233"/>
      <c r="B4" s="234"/>
      <c r="C4" s="233" t="s">
        <v>211</v>
      </c>
      <c r="D4" s="231">
        <v>1014</v>
      </c>
      <c r="E4" s="231"/>
      <c r="F4" s="231">
        <v>1070</v>
      </c>
      <c r="G4" s="231">
        <v>0</v>
      </c>
      <c r="H4" s="231">
        <v>0</v>
      </c>
      <c r="I4" s="231"/>
      <c r="J4" s="231">
        <v>0</v>
      </c>
      <c r="K4" s="235"/>
      <c r="L4" s="235">
        <v>460</v>
      </c>
      <c r="M4" s="231">
        <v>0</v>
      </c>
      <c r="N4" s="235"/>
      <c r="O4" s="231">
        <v>0</v>
      </c>
      <c r="P4" s="235">
        <v>0</v>
      </c>
      <c r="Q4" s="235">
        <v>0</v>
      </c>
      <c r="R4" s="231">
        <v>0</v>
      </c>
      <c r="S4" s="231">
        <f>SUM(D4:R4)</f>
        <v>2544</v>
      </c>
      <c r="T4" s="232"/>
    </row>
    <row r="5" spans="1:20" ht="17.25">
      <c r="A5" s="233"/>
      <c r="B5" s="234"/>
      <c r="C5" s="233" t="s">
        <v>212</v>
      </c>
      <c r="D5" s="231">
        <v>15</v>
      </c>
      <c r="E5" s="231"/>
      <c r="F5" s="231">
        <v>35</v>
      </c>
      <c r="G5" s="231">
        <v>0</v>
      </c>
      <c r="H5" s="231">
        <v>0</v>
      </c>
      <c r="I5" s="231"/>
      <c r="J5" s="231">
        <v>0</v>
      </c>
      <c r="K5" s="235"/>
      <c r="L5" s="235"/>
      <c r="M5" s="231">
        <v>0</v>
      </c>
      <c r="N5" s="235"/>
      <c r="O5" s="231">
        <v>0</v>
      </c>
      <c r="P5" s="236"/>
      <c r="Q5" s="235">
        <v>5</v>
      </c>
      <c r="R5" s="231">
        <v>0</v>
      </c>
      <c r="S5" s="231">
        <f t="shared" ref="S5:S44" si="0">SUM(D5:R5)</f>
        <v>55</v>
      </c>
      <c r="T5" s="232"/>
    </row>
    <row r="6" spans="1:20" ht="17.25">
      <c r="A6" s="237" t="s">
        <v>213</v>
      </c>
      <c r="B6" s="238"/>
      <c r="C6" s="239" t="s">
        <v>214</v>
      </c>
      <c r="D6" s="231">
        <v>1725</v>
      </c>
      <c r="E6" s="231"/>
      <c r="F6" s="231">
        <v>4140</v>
      </c>
      <c r="G6" s="231">
        <v>0</v>
      </c>
      <c r="H6" s="231">
        <v>0</v>
      </c>
      <c r="I6" s="231">
        <v>1150</v>
      </c>
      <c r="J6" s="231">
        <v>0</v>
      </c>
      <c r="K6" s="236">
        <v>81</v>
      </c>
      <c r="L6" s="236">
        <v>7150</v>
      </c>
      <c r="M6" s="231">
        <v>3</v>
      </c>
      <c r="N6" s="235">
        <v>110</v>
      </c>
      <c r="O6" s="231">
        <v>0</v>
      </c>
      <c r="P6" s="235">
        <v>16</v>
      </c>
      <c r="Q6" s="236">
        <v>515</v>
      </c>
      <c r="R6" s="231">
        <v>0</v>
      </c>
      <c r="S6" s="231">
        <f t="shared" si="0"/>
        <v>14890</v>
      </c>
      <c r="T6" s="240">
        <f>(S6+S7+S8)/S3*100</f>
        <v>99.677078440582434</v>
      </c>
    </row>
    <row r="7" spans="1:20" ht="17.25">
      <c r="A7" s="241"/>
      <c r="B7" s="242"/>
      <c r="C7" s="239" t="s">
        <v>215</v>
      </c>
      <c r="D7" s="231">
        <v>690</v>
      </c>
      <c r="E7" s="231"/>
      <c r="F7" s="231">
        <v>1070</v>
      </c>
      <c r="G7" s="231">
        <v>0</v>
      </c>
      <c r="H7" s="231">
        <v>0</v>
      </c>
      <c r="I7" s="231">
        <v>150</v>
      </c>
      <c r="J7" s="231">
        <v>0</v>
      </c>
      <c r="K7" s="235">
        <v>24</v>
      </c>
      <c r="L7" s="235"/>
      <c r="M7" s="231">
        <v>0</v>
      </c>
      <c r="N7" s="235">
        <v>10</v>
      </c>
      <c r="O7" s="231">
        <v>0</v>
      </c>
      <c r="P7" s="235">
        <v>0</v>
      </c>
      <c r="Q7" s="235">
        <v>68</v>
      </c>
      <c r="R7" s="231">
        <v>0</v>
      </c>
      <c r="S7" s="231">
        <f t="shared" si="0"/>
        <v>2012</v>
      </c>
      <c r="T7" s="232"/>
    </row>
    <row r="8" spans="1:20" ht="17.25">
      <c r="A8" s="243"/>
      <c r="B8" s="244"/>
      <c r="C8" s="239" t="s">
        <v>216</v>
      </c>
      <c r="D8" s="231">
        <v>20</v>
      </c>
      <c r="E8" s="231"/>
      <c r="F8" s="231">
        <v>55</v>
      </c>
      <c r="G8" s="231">
        <v>0</v>
      </c>
      <c r="H8" s="231">
        <v>0</v>
      </c>
      <c r="I8" s="231"/>
      <c r="J8" s="231">
        <v>0</v>
      </c>
      <c r="K8" s="235"/>
      <c r="L8" s="235"/>
      <c r="M8" s="231">
        <v>0</v>
      </c>
      <c r="N8" s="235"/>
      <c r="O8" s="231">
        <v>0</v>
      </c>
      <c r="P8" s="235"/>
      <c r="Q8" s="235"/>
      <c r="R8" s="231">
        <v>0</v>
      </c>
      <c r="S8" s="231">
        <f t="shared" si="0"/>
        <v>75</v>
      </c>
      <c r="T8" s="232"/>
    </row>
    <row r="9" spans="1:20" ht="28.5">
      <c r="A9" s="245" t="s">
        <v>217</v>
      </c>
      <c r="B9" s="246"/>
      <c r="C9" s="247" t="s">
        <v>218</v>
      </c>
      <c r="D9" s="231">
        <v>1745</v>
      </c>
      <c r="E9" s="231"/>
      <c r="F9" s="231">
        <v>4215</v>
      </c>
      <c r="G9" s="231">
        <v>0</v>
      </c>
      <c r="H9" s="231">
        <v>0</v>
      </c>
      <c r="I9" s="231">
        <v>1150</v>
      </c>
      <c r="J9" s="231">
        <v>0</v>
      </c>
      <c r="K9" s="235">
        <v>95</v>
      </c>
      <c r="L9" s="236">
        <v>6550</v>
      </c>
      <c r="M9" s="231">
        <v>3</v>
      </c>
      <c r="N9" s="235">
        <v>45</v>
      </c>
      <c r="O9" s="231">
        <v>0</v>
      </c>
      <c r="P9" s="235">
        <v>10</v>
      </c>
      <c r="Q9" s="235">
        <v>433</v>
      </c>
      <c r="R9" s="231">
        <v>0</v>
      </c>
      <c r="S9" s="231">
        <f t="shared" si="0"/>
        <v>14246</v>
      </c>
      <c r="T9" s="240">
        <f>(S9+S10+S11+S12+S13)/(S3*2)*100</f>
        <v>86.821864725223108</v>
      </c>
    </row>
    <row r="10" spans="1:20" ht="33" customHeight="1">
      <c r="A10" s="248"/>
      <c r="B10" s="249"/>
      <c r="C10" s="250" t="s">
        <v>219</v>
      </c>
      <c r="D10" s="231">
        <v>690</v>
      </c>
      <c r="E10" s="231"/>
      <c r="F10" s="231">
        <v>1050</v>
      </c>
      <c r="G10" s="231">
        <v>0</v>
      </c>
      <c r="H10" s="231">
        <v>0</v>
      </c>
      <c r="I10" s="231">
        <v>150</v>
      </c>
      <c r="J10" s="231">
        <v>0</v>
      </c>
      <c r="K10" s="235">
        <v>9</v>
      </c>
      <c r="L10" s="236">
        <v>600</v>
      </c>
      <c r="M10" s="231">
        <v>0</v>
      </c>
      <c r="N10" s="235">
        <v>75</v>
      </c>
      <c r="O10" s="231">
        <v>0</v>
      </c>
      <c r="P10" s="235">
        <v>6</v>
      </c>
      <c r="Q10" s="235">
        <v>150</v>
      </c>
      <c r="R10" s="231">
        <v>0</v>
      </c>
      <c r="S10" s="231">
        <f t="shared" si="0"/>
        <v>2730</v>
      </c>
      <c r="T10" s="232"/>
    </row>
    <row r="11" spans="1:20" ht="17.25">
      <c r="A11" s="251" t="s">
        <v>220</v>
      </c>
      <c r="B11" s="251"/>
      <c r="C11" s="252" t="s">
        <v>221</v>
      </c>
      <c r="D11" s="231">
        <v>1150</v>
      </c>
      <c r="E11" s="231"/>
      <c r="F11" s="231">
        <v>2850</v>
      </c>
      <c r="G11" s="231">
        <v>0</v>
      </c>
      <c r="H11" s="231">
        <v>0</v>
      </c>
      <c r="I11" s="231">
        <v>640</v>
      </c>
      <c r="J11" s="231">
        <v>0</v>
      </c>
      <c r="K11" s="231">
        <v>75</v>
      </c>
      <c r="L11" s="231">
        <v>6850</v>
      </c>
      <c r="M11" s="231">
        <v>3</v>
      </c>
      <c r="N11" s="231">
        <v>118</v>
      </c>
      <c r="O11" s="231">
        <v>0</v>
      </c>
      <c r="P11" s="231">
        <v>16</v>
      </c>
      <c r="Q11" s="231">
        <v>572</v>
      </c>
      <c r="R11" s="231">
        <v>0</v>
      </c>
      <c r="S11" s="231">
        <f t="shared" si="0"/>
        <v>12274</v>
      </c>
      <c r="T11" s="253"/>
    </row>
    <row r="12" spans="1:20" ht="17.25">
      <c r="A12" s="251"/>
      <c r="B12" s="251"/>
      <c r="C12" s="252" t="s">
        <v>222</v>
      </c>
      <c r="D12" s="231">
        <v>110</v>
      </c>
      <c r="E12" s="231"/>
      <c r="F12" s="231">
        <v>10</v>
      </c>
      <c r="G12" s="231">
        <v>0</v>
      </c>
      <c r="H12" s="231">
        <v>0</v>
      </c>
      <c r="I12" s="231"/>
      <c r="J12" s="231">
        <v>0</v>
      </c>
      <c r="K12" s="231"/>
      <c r="L12" s="231">
        <v>200</v>
      </c>
      <c r="M12" s="231">
        <v>0</v>
      </c>
      <c r="N12" s="231">
        <v>2</v>
      </c>
      <c r="O12" s="231">
        <v>0</v>
      </c>
      <c r="P12" s="231"/>
      <c r="Q12" s="231">
        <v>0</v>
      </c>
      <c r="R12" s="231">
        <v>0</v>
      </c>
      <c r="S12" s="231">
        <f t="shared" si="0"/>
        <v>322</v>
      </c>
      <c r="T12" s="232"/>
    </row>
    <row r="13" spans="1:20" ht="17.25">
      <c r="A13" s="251"/>
      <c r="B13" s="251"/>
      <c r="C13" s="254" t="s">
        <v>223</v>
      </c>
      <c r="D13" s="231">
        <v>0</v>
      </c>
      <c r="E13" s="231"/>
      <c r="F13" s="231">
        <v>0</v>
      </c>
      <c r="G13" s="231">
        <v>0</v>
      </c>
      <c r="H13" s="231">
        <v>0</v>
      </c>
      <c r="I13" s="231"/>
      <c r="J13" s="231">
        <v>0</v>
      </c>
      <c r="K13" s="231"/>
      <c r="L13" s="231"/>
      <c r="M13" s="231">
        <v>3</v>
      </c>
      <c r="N13" s="231"/>
      <c r="O13" s="231">
        <v>0</v>
      </c>
      <c r="P13" s="231"/>
      <c r="Q13" s="231"/>
      <c r="R13" s="231">
        <v>0</v>
      </c>
      <c r="S13" s="231">
        <f t="shared" si="0"/>
        <v>3</v>
      </c>
      <c r="T13" s="232"/>
    </row>
    <row r="14" spans="1:20" ht="17.25">
      <c r="A14" s="237" t="s">
        <v>224</v>
      </c>
      <c r="B14" s="238"/>
      <c r="C14" s="255" t="s">
        <v>225</v>
      </c>
      <c r="D14" s="231">
        <v>310</v>
      </c>
      <c r="E14" s="231"/>
      <c r="F14" s="231">
        <v>500</v>
      </c>
      <c r="G14" s="231">
        <v>0</v>
      </c>
      <c r="H14" s="231">
        <v>0</v>
      </c>
      <c r="I14" s="231"/>
      <c r="J14" s="231">
        <v>0</v>
      </c>
      <c r="K14" s="231">
        <v>70</v>
      </c>
      <c r="L14" s="231">
        <v>450</v>
      </c>
      <c r="M14" s="231"/>
      <c r="N14" s="231"/>
      <c r="O14" s="231">
        <v>0</v>
      </c>
      <c r="P14" s="231"/>
      <c r="Q14" s="231"/>
      <c r="R14" s="231">
        <v>0</v>
      </c>
      <c r="S14" s="231">
        <f t="shared" si="0"/>
        <v>1330</v>
      </c>
      <c r="T14" s="240">
        <f>(S14+S15+S16+S17+S18+S19+S20+S21)/S3*100</f>
        <v>77.706669798027235</v>
      </c>
    </row>
    <row r="15" spans="1:20" ht="17.25">
      <c r="A15" s="241"/>
      <c r="B15" s="242"/>
      <c r="C15" s="255" t="s">
        <v>226</v>
      </c>
      <c r="D15" s="231">
        <v>14</v>
      </c>
      <c r="E15" s="231"/>
      <c r="F15" s="231">
        <v>0</v>
      </c>
      <c r="G15" s="231">
        <v>0</v>
      </c>
      <c r="H15" s="231">
        <v>0</v>
      </c>
      <c r="I15" s="231"/>
      <c r="J15" s="231">
        <v>0</v>
      </c>
      <c r="K15" s="231"/>
      <c r="L15" s="231"/>
      <c r="M15" s="231"/>
      <c r="N15" s="231"/>
      <c r="O15" s="231">
        <v>0</v>
      </c>
      <c r="P15" s="231"/>
      <c r="Q15" s="231"/>
      <c r="R15" s="231">
        <v>0</v>
      </c>
      <c r="S15" s="231">
        <f t="shared" si="0"/>
        <v>14</v>
      </c>
      <c r="T15" s="256"/>
    </row>
    <row r="16" spans="1:20" ht="17.25">
      <c r="A16" s="241"/>
      <c r="B16" s="242"/>
      <c r="C16" s="255" t="s">
        <v>227</v>
      </c>
      <c r="D16" s="231">
        <v>890</v>
      </c>
      <c r="E16" s="231"/>
      <c r="F16" s="231">
        <v>1600</v>
      </c>
      <c r="G16" s="231">
        <v>0</v>
      </c>
      <c r="H16" s="231">
        <v>0</v>
      </c>
      <c r="I16" s="231"/>
      <c r="J16" s="231">
        <v>0</v>
      </c>
      <c r="K16" s="231">
        <v>25</v>
      </c>
      <c r="L16" s="231">
        <v>4150</v>
      </c>
      <c r="M16" s="231"/>
      <c r="N16" s="231"/>
      <c r="O16" s="231">
        <v>0</v>
      </c>
      <c r="P16" s="231"/>
      <c r="Q16" s="231">
        <v>500</v>
      </c>
      <c r="R16" s="231">
        <v>0</v>
      </c>
      <c r="S16" s="231">
        <f t="shared" si="0"/>
        <v>7165</v>
      </c>
      <c r="T16" s="232"/>
    </row>
    <row r="17" spans="1:20" ht="17.25">
      <c r="A17" s="241"/>
      <c r="B17" s="242"/>
      <c r="C17" s="255" t="s">
        <v>228</v>
      </c>
      <c r="D17" s="231">
        <v>0</v>
      </c>
      <c r="E17" s="231"/>
      <c r="F17" s="231">
        <v>0</v>
      </c>
      <c r="G17" s="231">
        <v>0</v>
      </c>
      <c r="H17" s="231">
        <v>0</v>
      </c>
      <c r="I17" s="231">
        <v>1285</v>
      </c>
      <c r="J17" s="231">
        <v>0</v>
      </c>
      <c r="K17" s="231"/>
      <c r="L17" s="231"/>
      <c r="M17" s="231"/>
      <c r="N17" s="231"/>
      <c r="O17" s="231">
        <v>0</v>
      </c>
      <c r="P17" s="231"/>
      <c r="Q17" s="231"/>
      <c r="R17" s="231">
        <v>0</v>
      </c>
      <c r="S17" s="231">
        <f t="shared" si="0"/>
        <v>1285</v>
      </c>
      <c r="T17" s="232"/>
    </row>
    <row r="18" spans="1:20" ht="17.25">
      <c r="A18" s="241"/>
      <c r="B18" s="242"/>
      <c r="C18" s="255" t="s">
        <v>229</v>
      </c>
      <c r="D18" s="231">
        <v>0</v>
      </c>
      <c r="E18" s="231"/>
      <c r="F18" s="231">
        <v>0</v>
      </c>
      <c r="G18" s="231">
        <v>0</v>
      </c>
      <c r="H18" s="231">
        <v>0</v>
      </c>
      <c r="I18" s="231"/>
      <c r="J18" s="231">
        <v>0</v>
      </c>
      <c r="K18" s="231"/>
      <c r="L18" s="231"/>
      <c r="M18" s="231"/>
      <c r="N18" s="231"/>
      <c r="O18" s="231">
        <v>0</v>
      </c>
      <c r="P18" s="231"/>
      <c r="Q18" s="231"/>
      <c r="R18" s="231">
        <v>0</v>
      </c>
      <c r="S18" s="231">
        <f t="shared" si="0"/>
        <v>0</v>
      </c>
      <c r="T18" s="232"/>
    </row>
    <row r="19" spans="1:20" ht="17.25">
      <c r="A19" s="241"/>
      <c r="B19" s="242"/>
      <c r="C19" s="255" t="s">
        <v>230</v>
      </c>
      <c r="D19" s="231">
        <v>0</v>
      </c>
      <c r="E19" s="231"/>
      <c r="F19" s="231">
        <v>0</v>
      </c>
      <c r="G19" s="231">
        <v>0</v>
      </c>
      <c r="H19" s="231">
        <v>0</v>
      </c>
      <c r="I19" s="231"/>
      <c r="J19" s="231">
        <v>0</v>
      </c>
      <c r="K19" s="231"/>
      <c r="L19" s="231">
        <v>800</v>
      </c>
      <c r="M19" s="231"/>
      <c r="N19" s="231"/>
      <c r="O19" s="231">
        <v>0</v>
      </c>
      <c r="P19" s="231"/>
      <c r="Q19" s="231"/>
      <c r="R19" s="231">
        <v>0</v>
      </c>
      <c r="S19" s="231">
        <f t="shared" si="0"/>
        <v>800</v>
      </c>
      <c r="T19" s="232"/>
    </row>
    <row r="20" spans="1:20" ht="17.25">
      <c r="A20" s="241"/>
      <c r="B20" s="242"/>
      <c r="C20" s="255" t="s">
        <v>231</v>
      </c>
      <c r="D20" s="231"/>
      <c r="E20" s="231"/>
      <c r="F20" s="231">
        <v>0</v>
      </c>
      <c r="G20" s="231">
        <v>0</v>
      </c>
      <c r="H20" s="231">
        <v>0</v>
      </c>
      <c r="I20" s="231"/>
      <c r="J20" s="231">
        <v>0</v>
      </c>
      <c r="K20" s="231"/>
      <c r="L20" s="231"/>
      <c r="M20" s="231">
        <v>3</v>
      </c>
      <c r="N20" s="231">
        <v>118</v>
      </c>
      <c r="O20" s="231">
        <v>0</v>
      </c>
      <c r="P20" s="231"/>
      <c r="Q20" s="231"/>
      <c r="R20" s="231">
        <v>0</v>
      </c>
      <c r="S20" s="231">
        <f t="shared" si="0"/>
        <v>121</v>
      </c>
      <c r="T20" s="232"/>
    </row>
    <row r="21" spans="1:20" ht="17.25">
      <c r="A21" s="243"/>
      <c r="B21" s="244"/>
      <c r="C21" s="255" t="s">
        <v>232</v>
      </c>
      <c r="D21" s="231">
        <v>620</v>
      </c>
      <c r="E21" s="231"/>
      <c r="F21" s="231">
        <v>1900</v>
      </c>
      <c r="G21" s="231">
        <v>0</v>
      </c>
      <c r="H21" s="231">
        <v>0</v>
      </c>
      <c r="I21" s="231"/>
      <c r="J21" s="231">
        <v>0</v>
      </c>
      <c r="K21" s="231"/>
      <c r="L21" s="231"/>
      <c r="M21" s="231"/>
      <c r="N21" s="231"/>
      <c r="O21" s="231">
        <v>0</v>
      </c>
      <c r="P21" s="231"/>
      <c r="Q21" s="231"/>
      <c r="R21" s="231">
        <v>0</v>
      </c>
      <c r="S21" s="231">
        <f t="shared" si="0"/>
        <v>2520</v>
      </c>
      <c r="T21" s="232"/>
    </row>
    <row r="22" spans="1:20" ht="17.25">
      <c r="A22" s="257" t="s">
        <v>7</v>
      </c>
      <c r="B22" s="258" t="s">
        <v>233</v>
      </c>
      <c r="C22" s="259" t="s">
        <v>234</v>
      </c>
      <c r="D22" s="231">
        <v>450</v>
      </c>
      <c r="E22" s="231"/>
      <c r="F22" s="235">
        <v>1110</v>
      </c>
      <c r="G22" s="231">
        <v>0</v>
      </c>
      <c r="H22" s="231">
        <v>0</v>
      </c>
      <c r="I22" s="231">
        <v>20</v>
      </c>
      <c r="J22" s="231">
        <v>0</v>
      </c>
      <c r="K22" s="231">
        <v>9</v>
      </c>
      <c r="L22" s="231">
        <v>350</v>
      </c>
      <c r="M22" s="231"/>
      <c r="N22" s="231"/>
      <c r="O22" s="231">
        <v>0</v>
      </c>
      <c r="P22" s="231">
        <v>16</v>
      </c>
      <c r="Q22" s="231">
        <v>216</v>
      </c>
      <c r="R22" s="231">
        <v>0</v>
      </c>
      <c r="S22" s="231">
        <f t="shared" si="0"/>
        <v>2171</v>
      </c>
      <c r="T22" s="240">
        <f>(S22+S23+S24+S25+S26+S27+S28+S29+S30+S31+S32+S33+S34+S35+S36)/(S3*3)*100</f>
        <v>80.873258180679514</v>
      </c>
    </row>
    <row r="23" spans="1:20" ht="17.25">
      <c r="A23" s="257"/>
      <c r="B23" s="260"/>
      <c r="C23" s="261" t="s">
        <v>235</v>
      </c>
      <c r="D23" s="231">
        <v>1800</v>
      </c>
      <c r="E23" s="231"/>
      <c r="F23" s="235">
        <v>3620</v>
      </c>
      <c r="G23" s="231">
        <v>0</v>
      </c>
      <c r="H23" s="231">
        <v>0</v>
      </c>
      <c r="I23" s="231">
        <v>650</v>
      </c>
      <c r="J23" s="231">
        <v>0</v>
      </c>
      <c r="K23" s="231">
        <v>93</v>
      </c>
      <c r="L23" s="231">
        <v>6700</v>
      </c>
      <c r="M23" s="231">
        <v>3</v>
      </c>
      <c r="N23" s="231">
        <v>120</v>
      </c>
      <c r="O23" s="231">
        <v>0</v>
      </c>
      <c r="P23" s="231"/>
      <c r="Q23" s="231">
        <v>366</v>
      </c>
      <c r="R23" s="231">
        <v>0</v>
      </c>
      <c r="S23" s="231">
        <f t="shared" si="0"/>
        <v>13352</v>
      </c>
      <c r="T23" s="232"/>
    </row>
    <row r="24" spans="1:20" ht="17.25">
      <c r="A24" s="257"/>
      <c r="B24" s="260"/>
      <c r="C24" s="259" t="s">
        <v>236</v>
      </c>
      <c r="D24" s="231">
        <v>0</v>
      </c>
      <c r="E24" s="231"/>
      <c r="F24" s="235">
        <v>60</v>
      </c>
      <c r="G24" s="231">
        <v>0</v>
      </c>
      <c r="H24" s="231">
        <v>0</v>
      </c>
      <c r="I24" s="231"/>
      <c r="J24" s="231">
        <v>0</v>
      </c>
      <c r="K24" s="231">
        <v>3</v>
      </c>
      <c r="L24" s="231"/>
      <c r="M24" s="231"/>
      <c r="N24" s="231"/>
      <c r="O24" s="231">
        <v>0</v>
      </c>
      <c r="P24" s="231"/>
      <c r="Q24" s="231"/>
      <c r="R24" s="231">
        <v>0</v>
      </c>
      <c r="S24" s="231">
        <f t="shared" si="0"/>
        <v>63</v>
      </c>
      <c r="T24" s="232"/>
    </row>
    <row r="25" spans="1:20" ht="17.25">
      <c r="A25" s="257"/>
      <c r="B25" s="260"/>
      <c r="C25" s="259" t="s">
        <v>237</v>
      </c>
      <c r="D25" s="231">
        <v>0</v>
      </c>
      <c r="E25" s="231"/>
      <c r="F25" s="231"/>
      <c r="G25" s="231">
        <v>0</v>
      </c>
      <c r="H25" s="231">
        <v>0</v>
      </c>
      <c r="I25" s="231"/>
      <c r="J25" s="231">
        <v>0</v>
      </c>
      <c r="K25" s="231"/>
      <c r="L25" s="231"/>
      <c r="M25" s="231"/>
      <c r="N25" s="231"/>
      <c r="O25" s="231">
        <v>0</v>
      </c>
      <c r="P25" s="231"/>
      <c r="Q25" s="231"/>
      <c r="R25" s="231">
        <v>0</v>
      </c>
      <c r="S25" s="231">
        <f t="shared" si="0"/>
        <v>0</v>
      </c>
      <c r="T25" s="232"/>
    </row>
    <row r="26" spans="1:20" ht="17.25">
      <c r="A26" s="257"/>
      <c r="B26" s="260"/>
      <c r="C26" s="259" t="s">
        <v>238</v>
      </c>
      <c r="D26" s="231">
        <v>0</v>
      </c>
      <c r="E26" s="231"/>
      <c r="F26" s="231"/>
      <c r="G26" s="231">
        <v>0</v>
      </c>
      <c r="H26" s="231">
        <v>0</v>
      </c>
      <c r="I26" s="231"/>
      <c r="J26" s="231">
        <v>0</v>
      </c>
      <c r="K26" s="231"/>
      <c r="L26" s="231"/>
      <c r="M26" s="231"/>
      <c r="N26" s="231"/>
      <c r="O26" s="231">
        <v>0</v>
      </c>
      <c r="P26" s="231"/>
      <c r="Q26" s="231"/>
      <c r="R26" s="231">
        <v>0</v>
      </c>
      <c r="S26" s="231">
        <f t="shared" si="0"/>
        <v>0</v>
      </c>
      <c r="T26" s="232"/>
    </row>
    <row r="27" spans="1:20" ht="17.25">
      <c r="A27" s="257"/>
      <c r="B27" s="262"/>
      <c r="C27" s="259" t="s">
        <v>239</v>
      </c>
      <c r="D27" s="231">
        <v>0</v>
      </c>
      <c r="E27" s="231"/>
      <c r="F27" s="231"/>
      <c r="G27" s="231">
        <v>0</v>
      </c>
      <c r="H27" s="231">
        <v>0</v>
      </c>
      <c r="I27" s="231"/>
      <c r="J27" s="231">
        <v>0</v>
      </c>
      <c r="K27" s="231"/>
      <c r="L27" s="231"/>
      <c r="M27" s="231"/>
      <c r="N27" s="231"/>
      <c r="O27" s="231">
        <v>0</v>
      </c>
      <c r="P27" s="231"/>
      <c r="Q27" s="231"/>
      <c r="R27" s="231">
        <v>0</v>
      </c>
      <c r="S27" s="231">
        <f t="shared" si="0"/>
        <v>0</v>
      </c>
      <c r="T27" s="232"/>
    </row>
    <row r="28" spans="1:20" ht="17.25">
      <c r="A28" s="257"/>
      <c r="B28" s="258" t="s">
        <v>240</v>
      </c>
      <c r="C28" s="259" t="s">
        <v>234</v>
      </c>
      <c r="D28" s="231">
        <v>100</v>
      </c>
      <c r="E28" s="231"/>
      <c r="F28" s="235">
        <v>190</v>
      </c>
      <c r="G28" s="231">
        <v>0</v>
      </c>
      <c r="H28" s="231">
        <v>0</v>
      </c>
      <c r="I28" s="231">
        <v>520</v>
      </c>
      <c r="J28" s="231">
        <v>0</v>
      </c>
      <c r="K28" s="231">
        <v>92</v>
      </c>
      <c r="L28" s="231">
        <v>400</v>
      </c>
      <c r="M28" s="231"/>
      <c r="N28" s="231">
        <v>80</v>
      </c>
      <c r="O28" s="231">
        <v>0</v>
      </c>
      <c r="P28" s="231">
        <v>10</v>
      </c>
      <c r="Q28" s="231">
        <v>370</v>
      </c>
      <c r="R28" s="231">
        <v>0</v>
      </c>
      <c r="S28" s="231">
        <f t="shared" si="0"/>
        <v>1762</v>
      </c>
      <c r="T28" s="232"/>
    </row>
    <row r="29" spans="1:20" ht="17.25">
      <c r="A29" s="257"/>
      <c r="B29" s="260"/>
      <c r="C29" s="261" t="s">
        <v>235</v>
      </c>
      <c r="D29" s="231">
        <v>1635</v>
      </c>
      <c r="E29" s="231"/>
      <c r="F29" s="235">
        <v>3950</v>
      </c>
      <c r="G29" s="231">
        <v>0</v>
      </c>
      <c r="H29" s="231">
        <v>0</v>
      </c>
      <c r="I29" s="231">
        <v>150</v>
      </c>
      <c r="J29" s="231">
        <v>0</v>
      </c>
      <c r="K29" s="231">
        <v>38</v>
      </c>
      <c r="L29" s="231">
        <v>5100</v>
      </c>
      <c r="M29" s="231"/>
      <c r="N29" s="231">
        <v>45</v>
      </c>
      <c r="O29" s="231">
        <v>0</v>
      </c>
      <c r="P29" s="231">
        <v>10</v>
      </c>
      <c r="Q29" s="231">
        <v>0</v>
      </c>
      <c r="R29" s="231">
        <v>0</v>
      </c>
      <c r="S29" s="231">
        <f t="shared" si="0"/>
        <v>10928</v>
      </c>
      <c r="T29" s="232"/>
    </row>
    <row r="30" spans="1:20" ht="17.25">
      <c r="A30" s="257"/>
      <c r="B30" s="260"/>
      <c r="C30" s="259" t="s">
        <v>236</v>
      </c>
      <c r="D30" s="231">
        <v>650</v>
      </c>
      <c r="E30" s="231"/>
      <c r="F30" s="235">
        <v>580</v>
      </c>
      <c r="G30" s="231">
        <v>0</v>
      </c>
      <c r="H30" s="231">
        <v>0</v>
      </c>
      <c r="I30" s="231">
        <v>200</v>
      </c>
      <c r="J30" s="231">
        <v>0</v>
      </c>
      <c r="K30" s="231">
        <v>80</v>
      </c>
      <c r="L30" s="231">
        <v>240</v>
      </c>
      <c r="M30" s="231">
        <v>3</v>
      </c>
      <c r="N30" s="231">
        <v>90</v>
      </c>
      <c r="O30" s="231">
        <v>0</v>
      </c>
      <c r="P30" s="231">
        <v>28</v>
      </c>
      <c r="Q30" s="231">
        <v>212</v>
      </c>
      <c r="R30" s="231">
        <v>0</v>
      </c>
      <c r="S30" s="231">
        <f t="shared" si="0"/>
        <v>2083</v>
      </c>
      <c r="T30" s="232"/>
    </row>
    <row r="31" spans="1:20" ht="17.25">
      <c r="A31" s="257"/>
      <c r="B31" s="260"/>
      <c r="C31" s="259" t="s">
        <v>241</v>
      </c>
      <c r="D31" s="231"/>
      <c r="E31" s="231"/>
      <c r="F31" s="231"/>
      <c r="G31" s="231">
        <v>0</v>
      </c>
      <c r="H31" s="231">
        <v>0</v>
      </c>
      <c r="I31" s="231"/>
      <c r="J31" s="231">
        <v>0</v>
      </c>
      <c r="K31" s="231"/>
      <c r="L31" s="231"/>
      <c r="M31" s="231"/>
      <c r="N31" s="231"/>
      <c r="O31" s="231">
        <v>0</v>
      </c>
      <c r="P31" s="231"/>
      <c r="Q31" s="231"/>
      <c r="R31" s="231">
        <v>0</v>
      </c>
      <c r="S31" s="231">
        <f t="shared" si="0"/>
        <v>0</v>
      </c>
      <c r="T31" s="232"/>
    </row>
    <row r="32" spans="1:20" ht="17.25">
      <c r="A32" s="257"/>
      <c r="B32" s="260"/>
      <c r="C32" s="259" t="s">
        <v>238</v>
      </c>
      <c r="D32" s="231"/>
      <c r="E32" s="231"/>
      <c r="F32" s="231"/>
      <c r="G32" s="231">
        <v>0</v>
      </c>
      <c r="H32" s="231">
        <v>0</v>
      </c>
      <c r="I32" s="231"/>
      <c r="J32" s="231">
        <v>0</v>
      </c>
      <c r="K32" s="231"/>
      <c r="L32" s="231"/>
      <c r="M32" s="231"/>
      <c r="N32" s="231"/>
      <c r="O32" s="231">
        <v>0</v>
      </c>
      <c r="P32" s="231"/>
      <c r="Q32" s="231"/>
      <c r="R32" s="231">
        <v>0</v>
      </c>
      <c r="S32" s="231">
        <f t="shared" si="0"/>
        <v>0</v>
      </c>
      <c r="T32" s="232"/>
    </row>
    <row r="33" spans="1:20" ht="17.25">
      <c r="A33" s="257"/>
      <c r="B33" s="262"/>
      <c r="C33" s="259" t="s">
        <v>239</v>
      </c>
      <c r="D33" s="231"/>
      <c r="E33" s="231"/>
      <c r="F33" s="231"/>
      <c r="G33" s="231">
        <v>0</v>
      </c>
      <c r="H33" s="231">
        <v>0</v>
      </c>
      <c r="I33" s="231"/>
      <c r="J33" s="231">
        <v>0</v>
      </c>
      <c r="K33" s="231"/>
      <c r="L33" s="231"/>
      <c r="M33" s="231"/>
      <c r="N33" s="231"/>
      <c r="O33" s="231">
        <v>0</v>
      </c>
      <c r="P33" s="231"/>
      <c r="Q33" s="231"/>
      <c r="R33" s="231">
        <v>0</v>
      </c>
      <c r="S33" s="231">
        <f t="shared" si="0"/>
        <v>0</v>
      </c>
      <c r="T33" s="232"/>
    </row>
    <row r="34" spans="1:20" ht="17.25">
      <c r="A34" s="257"/>
      <c r="B34" s="258" t="s">
        <v>143</v>
      </c>
      <c r="C34" s="263" t="s">
        <v>17</v>
      </c>
      <c r="D34" s="231">
        <v>1650</v>
      </c>
      <c r="E34" s="231"/>
      <c r="F34" s="231"/>
      <c r="G34" s="231">
        <v>0</v>
      </c>
      <c r="H34" s="231">
        <v>0</v>
      </c>
      <c r="I34" s="231">
        <v>840</v>
      </c>
      <c r="J34" s="231">
        <v>0</v>
      </c>
      <c r="K34" s="231">
        <v>95</v>
      </c>
      <c r="L34" s="231">
        <v>5900</v>
      </c>
      <c r="M34" s="231">
        <v>3</v>
      </c>
      <c r="N34" s="231">
        <v>118</v>
      </c>
      <c r="O34" s="231">
        <v>0</v>
      </c>
      <c r="P34" s="231"/>
      <c r="Q34" s="231">
        <v>554</v>
      </c>
      <c r="R34" s="231">
        <v>0</v>
      </c>
      <c r="S34" s="231">
        <f t="shared" si="0"/>
        <v>9160</v>
      </c>
      <c r="T34" s="232"/>
    </row>
    <row r="35" spans="1:20" ht="17.25">
      <c r="A35" s="257"/>
      <c r="B35" s="260"/>
      <c r="C35" s="264" t="s">
        <v>242</v>
      </c>
      <c r="D35" s="231">
        <v>0</v>
      </c>
      <c r="E35" s="231"/>
      <c r="F35" s="231"/>
      <c r="G35" s="231">
        <v>0</v>
      </c>
      <c r="H35" s="231">
        <v>0</v>
      </c>
      <c r="I35" s="231">
        <v>840</v>
      </c>
      <c r="J35" s="231">
        <v>0</v>
      </c>
      <c r="K35" s="231"/>
      <c r="L35" s="231"/>
      <c r="M35" s="231">
        <v>3</v>
      </c>
      <c r="N35" s="231">
        <v>118</v>
      </c>
      <c r="O35" s="231">
        <v>0</v>
      </c>
      <c r="P35" s="231"/>
      <c r="Q35" s="231"/>
      <c r="R35" s="231">
        <v>0</v>
      </c>
      <c r="S35" s="231">
        <f t="shared" si="0"/>
        <v>961</v>
      </c>
      <c r="T35" s="232"/>
    </row>
    <row r="36" spans="1:20" ht="17.25">
      <c r="A36" s="257"/>
      <c r="B36" s="262"/>
      <c r="C36" s="265" t="s">
        <v>243</v>
      </c>
      <c r="D36" s="231">
        <v>0</v>
      </c>
      <c r="E36" s="231"/>
      <c r="F36" s="231"/>
      <c r="G36" s="231">
        <v>0</v>
      </c>
      <c r="H36" s="231">
        <v>0</v>
      </c>
      <c r="I36" s="231">
        <v>840</v>
      </c>
      <c r="J36" s="231">
        <v>0</v>
      </c>
      <c r="K36" s="231"/>
      <c r="L36" s="231"/>
      <c r="M36" s="231">
        <v>3</v>
      </c>
      <c r="N36" s="231"/>
      <c r="O36" s="231">
        <v>0</v>
      </c>
      <c r="P36" s="231"/>
      <c r="Q36" s="231"/>
      <c r="R36" s="231">
        <v>0</v>
      </c>
      <c r="S36" s="231">
        <f t="shared" si="0"/>
        <v>843</v>
      </c>
      <c r="T36" s="232"/>
    </row>
    <row r="37" spans="1:20" ht="17.25">
      <c r="A37" s="237" t="s">
        <v>8</v>
      </c>
      <c r="B37" s="238"/>
      <c r="C37" s="255" t="s">
        <v>244</v>
      </c>
      <c r="D37" s="231">
        <v>2215</v>
      </c>
      <c r="E37" s="231"/>
      <c r="F37" s="231">
        <v>4425</v>
      </c>
      <c r="G37" s="231">
        <v>0</v>
      </c>
      <c r="H37" s="231">
        <v>0</v>
      </c>
      <c r="I37" s="231"/>
      <c r="J37" s="231">
        <v>0</v>
      </c>
      <c r="K37" s="231">
        <v>105</v>
      </c>
      <c r="L37" s="231"/>
      <c r="M37" s="231">
        <v>0</v>
      </c>
      <c r="N37" s="231"/>
      <c r="O37" s="231">
        <v>0</v>
      </c>
      <c r="P37" s="231"/>
      <c r="Q37" s="231">
        <v>260</v>
      </c>
      <c r="R37" s="231">
        <v>0</v>
      </c>
      <c r="S37" s="231">
        <f t="shared" si="0"/>
        <v>7005</v>
      </c>
      <c r="T37" s="240">
        <f>(S37+S38+S39+S40+S41+S42)/S3*100</f>
        <v>99.22498825739784</v>
      </c>
    </row>
    <row r="38" spans="1:20" ht="17.25">
      <c r="A38" s="241"/>
      <c r="B38" s="242"/>
      <c r="C38" s="255" t="s">
        <v>245</v>
      </c>
      <c r="D38" s="231">
        <v>200</v>
      </c>
      <c r="E38" s="231"/>
      <c r="F38" s="231">
        <v>420</v>
      </c>
      <c r="G38" s="231">
        <v>0</v>
      </c>
      <c r="H38" s="231">
        <v>0</v>
      </c>
      <c r="I38" s="231"/>
      <c r="J38" s="231">
        <v>0</v>
      </c>
      <c r="K38" s="231"/>
      <c r="L38" s="231"/>
      <c r="M38" s="231">
        <v>0</v>
      </c>
      <c r="N38" s="231"/>
      <c r="O38" s="231">
        <v>0</v>
      </c>
      <c r="P38" s="231"/>
      <c r="Q38" s="231">
        <v>320</v>
      </c>
      <c r="R38" s="231">
        <v>0</v>
      </c>
      <c r="S38" s="231">
        <f t="shared" si="0"/>
        <v>940</v>
      </c>
      <c r="T38" s="232"/>
    </row>
    <row r="39" spans="1:20" ht="17.25">
      <c r="A39" s="241"/>
      <c r="B39" s="242"/>
      <c r="C39" s="255" t="s">
        <v>246</v>
      </c>
      <c r="D39" s="231"/>
      <c r="E39" s="231"/>
      <c r="F39" s="231"/>
      <c r="G39" s="231">
        <v>0</v>
      </c>
      <c r="H39" s="231">
        <v>0</v>
      </c>
      <c r="I39" s="231"/>
      <c r="J39" s="231">
        <v>0</v>
      </c>
      <c r="K39" s="231"/>
      <c r="L39" s="231"/>
      <c r="M39" s="231">
        <v>0</v>
      </c>
      <c r="N39" s="231">
        <v>118</v>
      </c>
      <c r="O39" s="231">
        <v>0</v>
      </c>
      <c r="P39" s="231"/>
      <c r="Q39" s="231"/>
      <c r="R39" s="231">
        <v>0</v>
      </c>
      <c r="S39" s="231">
        <f t="shared" si="0"/>
        <v>118</v>
      </c>
      <c r="T39" s="232"/>
    </row>
    <row r="40" spans="1:20" ht="17.25">
      <c r="A40" s="241"/>
      <c r="B40" s="242"/>
      <c r="C40" s="255" t="s">
        <v>247</v>
      </c>
      <c r="D40" s="231"/>
      <c r="E40" s="231"/>
      <c r="F40" s="231">
        <v>400</v>
      </c>
      <c r="G40" s="231">
        <v>0</v>
      </c>
      <c r="H40" s="231">
        <v>0</v>
      </c>
      <c r="I40" s="231">
        <v>1290</v>
      </c>
      <c r="J40" s="231">
        <v>0</v>
      </c>
      <c r="K40" s="231"/>
      <c r="L40" s="231">
        <v>300</v>
      </c>
      <c r="M40" s="231"/>
      <c r="N40" s="231"/>
      <c r="O40" s="231">
        <v>0</v>
      </c>
      <c r="P40" s="231"/>
      <c r="Q40" s="231"/>
      <c r="R40" s="231">
        <v>0</v>
      </c>
      <c r="S40" s="231">
        <f t="shared" si="0"/>
        <v>1990</v>
      </c>
      <c r="T40" s="232"/>
    </row>
    <row r="41" spans="1:20" ht="17.25">
      <c r="A41" s="241"/>
      <c r="B41" s="242"/>
      <c r="C41" s="266" t="s">
        <v>248</v>
      </c>
      <c r="D41" s="231"/>
      <c r="E41" s="231"/>
      <c r="F41" s="231"/>
      <c r="G41" s="231">
        <v>0</v>
      </c>
      <c r="H41" s="231">
        <v>0</v>
      </c>
      <c r="I41" s="231"/>
      <c r="J41" s="231">
        <v>0</v>
      </c>
      <c r="K41" s="231"/>
      <c r="L41" s="231">
        <v>6847</v>
      </c>
      <c r="M41" s="231"/>
      <c r="N41" s="231"/>
      <c r="O41" s="231">
        <v>0</v>
      </c>
      <c r="P41" s="231"/>
      <c r="Q41" s="231"/>
      <c r="R41" s="231">
        <v>0</v>
      </c>
      <c r="S41" s="231">
        <f t="shared" si="0"/>
        <v>6847</v>
      </c>
      <c r="T41" s="232"/>
    </row>
    <row r="42" spans="1:20" ht="17.25">
      <c r="A42" s="241"/>
      <c r="B42" s="242"/>
      <c r="C42" s="266" t="s">
        <v>249</v>
      </c>
      <c r="D42" s="231"/>
      <c r="E42" s="231"/>
      <c r="F42" s="231"/>
      <c r="G42" s="231">
        <v>0</v>
      </c>
      <c r="H42" s="231">
        <v>0</v>
      </c>
      <c r="I42" s="231"/>
      <c r="J42" s="231">
        <v>0</v>
      </c>
      <c r="K42" s="231"/>
      <c r="L42" s="231"/>
      <c r="M42" s="231"/>
      <c r="N42" s="231"/>
      <c r="O42" s="231">
        <v>0</v>
      </c>
      <c r="P42" s="231"/>
      <c r="Q42" s="231"/>
      <c r="R42" s="231">
        <v>0</v>
      </c>
      <c r="S42" s="231">
        <f t="shared" si="0"/>
        <v>0</v>
      </c>
      <c r="T42" s="232"/>
    </row>
    <row r="43" spans="1:20" ht="17.25">
      <c r="A43" s="241"/>
      <c r="B43" s="242"/>
      <c r="C43" s="266" t="s">
        <v>250</v>
      </c>
      <c r="D43" s="231"/>
      <c r="E43" s="231"/>
      <c r="F43" s="231"/>
      <c r="G43" s="231">
        <v>0</v>
      </c>
      <c r="H43" s="231">
        <v>0</v>
      </c>
      <c r="I43" s="231"/>
      <c r="J43" s="231">
        <v>0</v>
      </c>
      <c r="K43" s="231"/>
      <c r="L43" s="231">
        <v>6840</v>
      </c>
      <c r="M43" s="231"/>
      <c r="N43" s="231"/>
      <c r="O43" s="231">
        <v>0</v>
      </c>
      <c r="P43" s="231"/>
      <c r="Q43" s="231"/>
      <c r="R43" s="231">
        <v>0</v>
      </c>
      <c r="S43" s="231">
        <f t="shared" si="0"/>
        <v>6840</v>
      </c>
      <c r="T43" s="232"/>
    </row>
    <row r="44" spans="1:20" ht="17.25">
      <c r="A44" s="243"/>
      <c r="B44" s="244"/>
      <c r="C44" s="266" t="s">
        <v>251</v>
      </c>
      <c r="D44" s="231"/>
      <c r="E44" s="231"/>
      <c r="F44" s="231"/>
      <c r="G44" s="231">
        <v>0</v>
      </c>
      <c r="H44" s="231">
        <v>0</v>
      </c>
      <c r="I44" s="231"/>
      <c r="J44" s="231">
        <v>0</v>
      </c>
      <c r="K44" s="231"/>
      <c r="L44" s="231">
        <v>6840</v>
      </c>
      <c r="M44" s="231"/>
      <c r="N44" s="231"/>
      <c r="O44" s="231">
        <v>0</v>
      </c>
      <c r="P44" s="231"/>
      <c r="Q44" s="231"/>
      <c r="R44" s="231">
        <v>0</v>
      </c>
      <c r="S44" s="231">
        <f t="shared" si="0"/>
        <v>6840</v>
      </c>
      <c r="T44" s="232"/>
    </row>
    <row r="45" spans="1:20" ht="17.25">
      <c r="A45" s="267"/>
      <c r="B45" s="268"/>
      <c r="C45" s="269"/>
      <c r="D45" s="270"/>
      <c r="E45" s="270"/>
      <c r="F45" s="270"/>
      <c r="G45" s="270"/>
      <c r="H45" s="270"/>
      <c r="I45" s="270"/>
      <c r="J45" s="231">
        <v>0</v>
      </c>
      <c r="K45" s="270"/>
      <c r="L45" s="270"/>
      <c r="M45" s="270"/>
      <c r="N45" s="270"/>
      <c r="O45" s="270"/>
      <c r="P45" s="270"/>
      <c r="Q45" s="270"/>
      <c r="R45" s="270"/>
      <c r="S45" s="231">
        <f>(S3*S46)/100</f>
        <v>14751.25</v>
      </c>
      <c r="T45" s="232"/>
    </row>
    <row r="46" spans="1:20" ht="17.25">
      <c r="A46" s="271" t="s">
        <v>252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3">
        <f>(S6+S7+S8+S9+S10+S11+S12+S13+S14+S15+S16+S17+S18+S19+S20+S21+S22+S23+S24+S25+S26+S27+S28+S29+S30+S31+S32+S33+S34+S35+S36+S37+S38+S39+S40+S41+S42)/(S3*8)*100</f>
        <v>86.609030061061532</v>
      </c>
      <c r="T46" s="274"/>
    </row>
    <row r="50" spans="15:20" ht="18">
      <c r="O50" s="275" t="s">
        <v>253</v>
      </c>
      <c r="P50" s="275"/>
      <c r="Q50" s="275"/>
      <c r="R50" s="275"/>
      <c r="S50" s="275">
        <v>92.76</v>
      </c>
      <c r="T50" s="276"/>
    </row>
    <row r="51" spans="15:20" ht="18.75">
      <c r="O51" s="275"/>
      <c r="P51" s="275"/>
      <c r="Q51" s="275"/>
      <c r="R51" s="275"/>
      <c r="S51" s="275"/>
      <c r="T51" s="277"/>
    </row>
  </sheetData>
  <mergeCells count="15">
    <mergeCell ref="A46:R46"/>
    <mergeCell ref="O50:R51"/>
    <mergeCell ref="S50:S51"/>
    <mergeCell ref="A14:B21"/>
    <mergeCell ref="A22:A36"/>
    <mergeCell ref="B22:B27"/>
    <mergeCell ref="B28:B33"/>
    <mergeCell ref="B34:B36"/>
    <mergeCell ref="A37:B44"/>
    <mergeCell ref="A1:T1"/>
    <mergeCell ref="A2:C2"/>
    <mergeCell ref="A3:C3"/>
    <mergeCell ref="A6:B8"/>
    <mergeCell ref="A9:B10"/>
    <mergeCell ref="A11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rightToLeft="1" topLeftCell="A106" workbookViewId="0">
      <selection activeCell="D68" sqref="D68"/>
    </sheetView>
  </sheetViews>
  <sheetFormatPr defaultRowHeight="15"/>
  <sheetData>
    <row r="1" spans="1:14" ht="20.25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>
      <c r="A2" s="47" t="s">
        <v>0</v>
      </c>
      <c r="B2" s="47" t="s">
        <v>50</v>
      </c>
      <c r="C2" s="48" t="s">
        <v>51</v>
      </c>
      <c r="D2" s="49" t="s">
        <v>52</v>
      </c>
      <c r="E2" s="50" t="s">
        <v>53</v>
      </c>
      <c r="F2" s="50"/>
      <c r="G2" s="50"/>
      <c r="H2" s="50"/>
      <c r="I2" s="50"/>
      <c r="J2" s="50"/>
      <c r="K2" s="50"/>
      <c r="L2" s="50"/>
      <c r="M2" s="51" t="s">
        <v>54</v>
      </c>
      <c r="N2" s="52" t="s">
        <v>55</v>
      </c>
    </row>
    <row r="3" spans="1:14">
      <c r="A3" s="53"/>
      <c r="B3" s="53"/>
      <c r="C3" s="48"/>
      <c r="D3" s="54"/>
      <c r="E3" s="50" t="s">
        <v>56</v>
      </c>
      <c r="F3" s="50"/>
      <c r="G3" s="50"/>
      <c r="H3" s="50"/>
      <c r="I3" s="50"/>
      <c r="J3" s="50"/>
      <c r="K3" s="50"/>
      <c r="L3" s="50"/>
      <c r="M3" s="55"/>
      <c r="N3" s="56"/>
    </row>
    <row r="4" spans="1:14">
      <c r="A4" s="57"/>
      <c r="B4" s="57"/>
      <c r="C4" s="48"/>
      <c r="D4" s="58"/>
      <c r="E4" s="59" t="s">
        <v>57</v>
      </c>
      <c r="F4" s="60" t="s">
        <v>58</v>
      </c>
      <c r="G4" s="59" t="s">
        <v>59</v>
      </c>
      <c r="H4" s="60" t="s">
        <v>60</v>
      </c>
      <c r="I4" s="60"/>
      <c r="J4" s="60"/>
      <c r="K4" s="60"/>
      <c r="L4" s="60"/>
      <c r="M4" s="61"/>
      <c r="N4" s="62"/>
    </row>
    <row r="5" spans="1:14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0"/>
      <c r="G5" s="63">
        <v>6</v>
      </c>
      <c r="H5" s="60"/>
      <c r="I5" s="63">
        <v>7</v>
      </c>
      <c r="J5" s="60"/>
      <c r="K5" s="63">
        <v>8</v>
      </c>
      <c r="L5" s="60"/>
      <c r="M5" s="63">
        <v>9</v>
      </c>
      <c r="N5" s="63">
        <v>10</v>
      </c>
    </row>
    <row r="6" spans="1:14">
      <c r="A6" s="64" t="s">
        <v>61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7.25">
      <c r="A7" s="67"/>
      <c r="B7" s="68" t="s">
        <v>62</v>
      </c>
      <c r="C7" s="69">
        <v>44</v>
      </c>
      <c r="D7" s="70"/>
      <c r="E7" s="71"/>
      <c r="F7" s="72">
        <f>0.75*E7*D7*C7/100</f>
        <v>0</v>
      </c>
      <c r="G7" s="71"/>
      <c r="H7" s="60">
        <f>0.5*G7*D7*C7/100</f>
        <v>0</v>
      </c>
      <c r="I7" s="73"/>
      <c r="J7" s="74"/>
      <c r="K7" s="74"/>
      <c r="L7" s="75"/>
      <c r="M7" s="76">
        <f>H7+F7</f>
        <v>0</v>
      </c>
      <c r="N7" s="77">
        <f>E7*D7*C7/100</f>
        <v>0</v>
      </c>
    </row>
    <row r="8" spans="1:14" ht="17.25">
      <c r="A8" s="67"/>
      <c r="B8" s="68" t="s">
        <v>63</v>
      </c>
      <c r="C8" s="69">
        <v>65</v>
      </c>
      <c r="D8" s="70">
        <v>2</v>
      </c>
      <c r="E8" s="71"/>
      <c r="F8" s="72">
        <f t="shared" ref="F8:F71" si="0">0.75*E8*D8*C8/100</f>
        <v>0</v>
      </c>
      <c r="G8" s="71">
        <v>176</v>
      </c>
      <c r="H8" s="60">
        <f t="shared" ref="H8:H71" si="1">0.5*G8*D8*C8/100</f>
        <v>114.4</v>
      </c>
      <c r="I8" s="78"/>
      <c r="J8" s="79"/>
      <c r="K8" s="79"/>
      <c r="L8" s="80"/>
      <c r="M8" s="76">
        <f t="shared" ref="M8:M71" si="2">H8+F8</f>
        <v>114.4</v>
      </c>
      <c r="N8" s="77">
        <f t="shared" ref="N8:N71" si="3">E8*D8*C8/100</f>
        <v>0</v>
      </c>
    </row>
    <row r="9" spans="1:14" ht="17.25">
      <c r="A9" s="67"/>
      <c r="B9" s="68" t="s">
        <v>64</v>
      </c>
      <c r="C9" s="69">
        <v>45</v>
      </c>
      <c r="D9" s="70"/>
      <c r="E9" s="71"/>
      <c r="F9" s="72">
        <f t="shared" si="0"/>
        <v>0</v>
      </c>
      <c r="G9" s="71"/>
      <c r="H9" s="60">
        <f t="shared" si="1"/>
        <v>0</v>
      </c>
      <c r="I9" s="78"/>
      <c r="J9" s="79"/>
      <c r="K9" s="79"/>
      <c r="L9" s="80"/>
      <c r="M9" s="76">
        <f t="shared" si="2"/>
        <v>0</v>
      </c>
      <c r="N9" s="77">
        <f t="shared" si="3"/>
        <v>0</v>
      </c>
    </row>
    <row r="10" spans="1:14" ht="17.25">
      <c r="A10" s="67"/>
      <c r="B10" s="68" t="s">
        <v>65</v>
      </c>
      <c r="C10" s="69">
        <v>47</v>
      </c>
      <c r="D10" s="70"/>
      <c r="E10" s="71"/>
      <c r="F10" s="72">
        <f t="shared" si="0"/>
        <v>0</v>
      </c>
      <c r="G10" s="71"/>
      <c r="H10" s="60">
        <f t="shared" si="1"/>
        <v>0</v>
      </c>
      <c r="I10" s="78"/>
      <c r="J10" s="79"/>
      <c r="K10" s="79"/>
      <c r="L10" s="80"/>
      <c r="M10" s="76">
        <f t="shared" si="2"/>
        <v>0</v>
      </c>
      <c r="N10" s="77">
        <f t="shared" si="3"/>
        <v>0</v>
      </c>
    </row>
    <row r="11" spans="1:14" ht="17.25">
      <c r="A11" s="67"/>
      <c r="B11" s="81" t="s">
        <v>66</v>
      </c>
      <c r="C11" s="82">
        <v>47</v>
      </c>
      <c r="D11" s="70"/>
      <c r="E11" s="71"/>
      <c r="F11" s="72">
        <f t="shared" si="0"/>
        <v>0</v>
      </c>
      <c r="G11" s="71"/>
      <c r="H11" s="60">
        <f t="shared" si="1"/>
        <v>0</v>
      </c>
      <c r="I11" s="78"/>
      <c r="J11" s="79"/>
      <c r="K11" s="79"/>
      <c r="L11" s="80"/>
      <c r="M11" s="76">
        <f t="shared" si="2"/>
        <v>0</v>
      </c>
      <c r="N11" s="77">
        <f t="shared" si="3"/>
        <v>0</v>
      </c>
    </row>
    <row r="12" spans="1:14" ht="17.25">
      <c r="A12" s="67"/>
      <c r="B12" s="68" t="s">
        <v>67</v>
      </c>
      <c r="C12" s="69">
        <v>62</v>
      </c>
      <c r="D12" s="70">
        <v>2</v>
      </c>
      <c r="E12" s="71"/>
      <c r="F12" s="72">
        <f t="shared" si="0"/>
        <v>0</v>
      </c>
      <c r="G12" s="71">
        <v>40</v>
      </c>
      <c r="H12" s="60">
        <f t="shared" si="1"/>
        <v>24.8</v>
      </c>
      <c r="I12" s="78"/>
      <c r="J12" s="79"/>
      <c r="K12" s="79"/>
      <c r="L12" s="80"/>
      <c r="M12" s="76">
        <f t="shared" si="2"/>
        <v>24.8</v>
      </c>
      <c r="N12" s="77">
        <f t="shared" si="3"/>
        <v>0</v>
      </c>
    </row>
    <row r="13" spans="1:14" ht="17.25">
      <c r="A13" s="67"/>
      <c r="B13" s="68" t="s">
        <v>68</v>
      </c>
      <c r="C13" s="69">
        <v>75</v>
      </c>
      <c r="D13" s="70">
        <v>2</v>
      </c>
      <c r="E13" s="71">
        <v>660</v>
      </c>
      <c r="F13" s="72">
        <f t="shared" si="0"/>
        <v>742.5</v>
      </c>
      <c r="G13" s="71">
        <v>125</v>
      </c>
      <c r="H13" s="60">
        <f t="shared" si="1"/>
        <v>93.75</v>
      </c>
      <c r="I13" s="78"/>
      <c r="J13" s="79"/>
      <c r="K13" s="79"/>
      <c r="L13" s="80"/>
      <c r="M13" s="76">
        <f t="shared" si="2"/>
        <v>836.25</v>
      </c>
      <c r="N13" s="77">
        <f t="shared" si="3"/>
        <v>990</v>
      </c>
    </row>
    <row r="14" spans="1:14" ht="17.25">
      <c r="A14" s="67"/>
      <c r="B14" s="68" t="s">
        <v>69</v>
      </c>
      <c r="C14" s="69">
        <v>75</v>
      </c>
      <c r="D14" s="70">
        <v>2</v>
      </c>
      <c r="E14" s="71"/>
      <c r="F14" s="72">
        <f t="shared" si="0"/>
        <v>0</v>
      </c>
      <c r="G14" s="71">
        <v>15</v>
      </c>
      <c r="H14" s="60">
        <f t="shared" si="1"/>
        <v>11.25</v>
      </c>
      <c r="I14" s="78"/>
      <c r="J14" s="79"/>
      <c r="K14" s="79"/>
      <c r="L14" s="80"/>
      <c r="M14" s="76">
        <f t="shared" si="2"/>
        <v>11.25</v>
      </c>
      <c r="N14" s="77">
        <f t="shared" si="3"/>
        <v>0</v>
      </c>
    </row>
    <row r="15" spans="1:14" ht="17.25">
      <c r="A15" s="67"/>
      <c r="B15" s="68" t="s">
        <v>70</v>
      </c>
      <c r="C15" s="69">
        <v>82</v>
      </c>
      <c r="D15" s="70">
        <v>2</v>
      </c>
      <c r="E15" s="71">
        <v>4</v>
      </c>
      <c r="F15" s="72">
        <f t="shared" si="0"/>
        <v>4.92</v>
      </c>
      <c r="G15" s="71"/>
      <c r="H15" s="60">
        <f t="shared" si="1"/>
        <v>0</v>
      </c>
      <c r="I15" s="78"/>
      <c r="J15" s="79"/>
      <c r="K15" s="79"/>
      <c r="L15" s="80"/>
      <c r="M15" s="76">
        <f t="shared" si="2"/>
        <v>4.92</v>
      </c>
      <c r="N15" s="77">
        <f t="shared" si="3"/>
        <v>6.56</v>
      </c>
    </row>
    <row r="16" spans="1:14" ht="17.25">
      <c r="A16" s="67"/>
      <c r="B16" s="68" t="s">
        <v>71</v>
      </c>
      <c r="C16" s="69">
        <v>75</v>
      </c>
      <c r="D16" s="70">
        <v>2</v>
      </c>
      <c r="E16" s="71">
        <v>68</v>
      </c>
      <c r="F16" s="72">
        <f t="shared" si="0"/>
        <v>76.5</v>
      </c>
      <c r="G16" s="71"/>
      <c r="H16" s="60">
        <f t="shared" si="1"/>
        <v>0</v>
      </c>
      <c r="I16" s="78"/>
      <c r="J16" s="79"/>
      <c r="K16" s="79"/>
      <c r="L16" s="80"/>
      <c r="M16" s="76">
        <f t="shared" si="2"/>
        <v>76.5</v>
      </c>
      <c r="N16" s="77">
        <f t="shared" si="3"/>
        <v>102</v>
      </c>
    </row>
    <row r="17" spans="1:14" ht="17.25">
      <c r="A17" s="67"/>
      <c r="B17" s="68" t="s">
        <v>72</v>
      </c>
      <c r="C17" s="69">
        <v>82</v>
      </c>
      <c r="D17" s="70"/>
      <c r="E17" s="71"/>
      <c r="F17" s="72">
        <f t="shared" si="0"/>
        <v>0</v>
      </c>
      <c r="G17" s="71"/>
      <c r="H17" s="60">
        <f t="shared" si="1"/>
        <v>0</v>
      </c>
      <c r="I17" s="78"/>
      <c r="J17" s="79"/>
      <c r="K17" s="79"/>
      <c r="L17" s="80"/>
      <c r="M17" s="76">
        <f t="shared" si="2"/>
        <v>0</v>
      </c>
      <c r="N17" s="77">
        <f t="shared" si="3"/>
        <v>0</v>
      </c>
    </row>
    <row r="18" spans="1:14" ht="17.25">
      <c r="A18" s="67"/>
      <c r="B18" s="68" t="s">
        <v>73</v>
      </c>
      <c r="C18" s="69">
        <v>84</v>
      </c>
      <c r="D18" s="70">
        <v>2</v>
      </c>
      <c r="E18" s="71">
        <v>5</v>
      </c>
      <c r="F18" s="72">
        <f t="shared" si="0"/>
        <v>6.3</v>
      </c>
      <c r="G18" s="71"/>
      <c r="H18" s="60">
        <f t="shared" si="1"/>
        <v>0</v>
      </c>
      <c r="I18" s="78"/>
      <c r="J18" s="79"/>
      <c r="K18" s="79"/>
      <c r="L18" s="80"/>
      <c r="M18" s="76">
        <f t="shared" si="2"/>
        <v>6.3</v>
      </c>
      <c r="N18" s="77">
        <f t="shared" si="3"/>
        <v>8.4</v>
      </c>
    </row>
    <row r="19" spans="1:14" ht="17.25">
      <c r="A19" s="67"/>
      <c r="B19" s="68" t="s">
        <v>74</v>
      </c>
      <c r="C19" s="69">
        <v>110</v>
      </c>
      <c r="D19" s="70">
        <v>2</v>
      </c>
      <c r="E19" s="71">
        <v>75</v>
      </c>
      <c r="F19" s="72">
        <f t="shared" si="0"/>
        <v>123.75</v>
      </c>
      <c r="G19" s="71">
        <v>46</v>
      </c>
      <c r="H19" s="60">
        <f t="shared" si="1"/>
        <v>50.6</v>
      </c>
      <c r="I19" s="78"/>
      <c r="J19" s="79"/>
      <c r="K19" s="79"/>
      <c r="L19" s="80"/>
      <c r="M19" s="76">
        <f t="shared" si="2"/>
        <v>174.35</v>
      </c>
      <c r="N19" s="77">
        <f t="shared" si="3"/>
        <v>165</v>
      </c>
    </row>
    <row r="20" spans="1:14" ht="17.25">
      <c r="A20" s="67"/>
      <c r="B20" s="68" t="s">
        <v>75</v>
      </c>
      <c r="C20" s="83">
        <v>110</v>
      </c>
      <c r="D20" s="70"/>
      <c r="E20" s="71"/>
      <c r="F20" s="72">
        <f t="shared" si="0"/>
        <v>0</v>
      </c>
      <c r="G20" s="71"/>
      <c r="H20" s="60">
        <f t="shared" si="1"/>
        <v>0</v>
      </c>
      <c r="I20" s="78"/>
      <c r="J20" s="79"/>
      <c r="K20" s="79"/>
      <c r="L20" s="80"/>
      <c r="M20" s="76">
        <f t="shared" si="2"/>
        <v>0</v>
      </c>
      <c r="N20" s="77">
        <f t="shared" si="3"/>
        <v>0</v>
      </c>
    </row>
    <row r="21" spans="1:14" ht="17.25">
      <c r="A21" s="67"/>
      <c r="B21" s="68" t="s">
        <v>76</v>
      </c>
      <c r="C21" s="83">
        <v>150</v>
      </c>
      <c r="D21" s="70"/>
      <c r="E21" s="71"/>
      <c r="F21" s="72">
        <f t="shared" si="0"/>
        <v>0</v>
      </c>
      <c r="G21" s="71"/>
      <c r="H21" s="60">
        <f t="shared" si="1"/>
        <v>0</v>
      </c>
      <c r="I21" s="78"/>
      <c r="J21" s="79"/>
      <c r="K21" s="79"/>
      <c r="L21" s="80"/>
      <c r="M21" s="76">
        <f t="shared" si="2"/>
        <v>0</v>
      </c>
      <c r="N21" s="77">
        <f t="shared" si="3"/>
        <v>0</v>
      </c>
    </row>
    <row r="22" spans="1:14" ht="17.25">
      <c r="A22" s="67"/>
      <c r="B22" s="68" t="s">
        <v>77</v>
      </c>
      <c r="C22" s="69">
        <v>155</v>
      </c>
      <c r="D22" s="70"/>
      <c r="E22" s="71"/>
      <c r="F22" s="72">
        <f t="shared" si="0"/>
        <v>0</v>
      </c>
      <c r="G22" s="71"/>
      <c r="H22" s="60">
        <f t="shared" si="1"/>
        <v>0</v>
      </c>
      <c r="I22" s="78"/>
      <c r="J22" s="79"/>
      <c r="K22" s="79"/>
      <c r="L22" s="80"/>
      <c r="M22" s="76">
        <f t="shared" si="2"/>
        <v>0</v>
      </c>
      <c r="N22" s="77">
        <f t="shared" si="3"/>
        <v>0</v>
      </c>
    </row>
    <row r="23" spans="1:14" ht="17.25">
      <c r="A23" s="67"/>
      <c r="B23" s="68" t="s">
        <v>78</v>
      </c>
      <c r="C23" s="69">
        <v>48</v>
      </c>
      <c r="D23" s="70"/>
      <c r="E23" s="71"/>
      <c r="F23" s="72">
        <f t="shared" si="0"/>
        <v>0</v>
      </c>
      <c r="G23" s="71"/>
      <c r="H23" s="60">
        <f t="shared" si="1"/>
        <v>0</v>
      </c>
      <c r="I23" s="78"/>
      <c r="J23" s="79"/>
      <c r="K23" s="79"/>
      <c r="L23" s="80"/>
      <c r="M23" s="76">
        <f t="shared" si="2"/>
        <v>0</v>
      </c>
      <c r="N23" s="77">
        <f t="shared" si="3"/>
        <v>0</v>
      </c>
    </row>
    <row r="24" spans="1:14" ht="17.25">
      <c r="A24" s="67"/>
      <c r="B24" s="68" t="s">
        <v>79</v>
      </c>
      <c r="C24" s="69">
        <v>60</v>
      </c>
      <c r="D24" s="70"/>
      <c r="E24" s="71"/>
      <c r="F24" s="72">
        <f t="shared" si="0"/>
        <v>0</v>
      </c>
      <c r="G24" s="71"/>
      <c r="H24" s="60">
        <f t="shared" si="1"/>
        <v>0</v>
      </c>
      <c r="I24" s="78"/>
      <c r="J24" s="79"/>
      <c r="K24" s="79"/>
      <c r="L24" s="80"/>
      <c r="M24" s="76">
        <f t="shared" si="2"/>
        <v>0</v>
      </c>
      <c r="N24" s="77">
        <f t="shared" si="3"/>
        <v>0</v>
      </c>
    </row>
    <row r="25" spans="1:14" ht="17.25">
      <c r="A25" s="67"/>
      <c r="B25" s="68" t="s">
        <v>80</v>
      </c>
      <c r="C25" s="69">
        <v>74</v>
      </c>
      <c r="D25" s="70">
        <v>2</v>
      </c>
      <c r="E25" s="71"/>
      <c r="F25" s="72">
        <f t="shared" si="0"/>
        <v>0</v>
      </c>
      <c r="G25" s="71">
        <v>12</v>
      </c>
      <c r="H25" s="60">
        <f t="shared" si="1"/>
        <v>8.8800000000000008</v>
      </c>
      <c r="I25" s="78"/>
      <c r="J25" s="79"/>
      <c r="K25" s="79"/>
      <c r="L25" s="80"/>
      <c r="M25" s="76">
        <f t="shared" si="2"/>
        <v>8.8800000000000008</v>
      </c>
      <c r="N25" s="77">
        <f t="shared" si="3"/>
        <v>0</v>
      </c>
    </row>
    <row r="26" spans="1:14" ht="17.25">
      <c r="A26" s="67"/>
      <c r="B26" s="68" t="s">
        <v>81</v>
      </c>
      <c r="C26" s="69">
        <v>78</v>
      </c>
      <c r="D26" s="70"/>
      <c r="E26" s="71"/>
      <c r="F26" s="72">
        <f t="shared" si="0"/>
        <v>0</v>
      </c>
      <c r="G26" s="71"/>
      <c r="H26" s="60">
        <f t="shared" si="1"/>
        <v>0</v>
      </c>
      <c r="I26" s="78"/>
      <c r="J26" s="79"/>
      <c r="K26" s="79"/>
      <c r="L26" s="80"/>
      <c r="M26" s="76">
        <f t="shared" si="2"/>
        <v>0</v>
      </c>
      <c r="N26" s="77">
        <f t="shared" si="3"/>
        <v>0</v>
      </c>
    </row>
    <row r="27" spans="1:14" ht="17.25">
      <c r="A27" s="67"/>
      <c r="B27" s="68" t="s">
        <v>82</v>
      </c>
      <c r="C27" s="69">
        <v>100</v>
      </c>
      <c r="D27" s="70"/>
      <c r="E27" s="71"/>
      <c r="F27" s="72">
        <f t="shared" si="0"/>
        <v>0</v>
      </c>
      <c r="G27" s="71"/>
      <c r="H27" s="60">
        <f t="shared" si="1"/>
        <v>0</v>
      </c>
      <c r="I27" s="78"/>
      <c r="J27" s="79"/>
      <c r="K27" s="79"/>
      <c r="L27" s="80"/>
      <c r="M27" s="76">
        <f t="shared" si="2"/>
        <v>0</v>
      </c>
      <c r="N27" s="77">
        <f t="shared" si="3"/>
        <v>0</v>
      </c>
    </row>
    <row r="28" spans="1:14" ht="17.25">
      <c r="A28" s="67"/>
      <c r="B28" s="68" t="s">
        <v>83</v>
      </c>
      <c r="C28" s="69">
        <v>106</v>
      </c>
      <c r="D28" s="70">
        <v>2</v>
      </c>
      <c r="E28" s="71"/>
      <c r="F28" s="72">
        <f t="shared" si="0"/>
        <v>0</v>
      </c>
      <c r="G28" s="71">
        <v>6</v>
      </c>
      <c r="H28" s="60">
        <f t="shared" si="1"/>
        <v>6.36</v>
      </c>
      <c r="I28" s="78"/>
      <c r="J28" s="79"/>
      <c r="K28" s="79"/>
      <c r="L28" s="80"/>
      <c r="M28" s="76">
        <f t="shared" si="2"/>
        <v>6.36</v>
      </c>
      <c r="N28" s="77">
        <f t="shared" si="3"/>
        <v>0</v>
      </c>
    </row>
    <row r="29" spans="1:14" ht="17.25">
      <c r="A29" s="67"/>
      <c r="B29" s="68" t="s">
        <v>84</v>
      </c>
      <c r="C29" s="69">
        <v>106</v>
      </c>
      <c r="D29" s="70"/>
      <c r="E29" s="71"/>
      <c r="F29" s="72">
        <f t="shared" si="0"/>
        <v>0</v>
      </c>
      <c r="G29" s="71"/>
      <c r="H29" s="60">
        <f t="shared" si="1"/>
        <v>0</v>
      </c>
      <c r="I29" s="78"/>
      <c r="J29" s="79"/>
      <c r="K29" s="79"/>
      <c r="L29" s="80"/>
      <c r="M29" s="76">
        <f t="shared" si="2"/>
        <v>0</v>
      </c>
      <c r="N29" s="77">
        <f t="shared" si="3"/>
        <v>0</v>
      </c>
    </row>
    <row r="30" spans="1:14" ht="17.25">
      <c r="A30" s="67"/>
      <c r="B30" s="68" t="s">
        <v>85</v>
      </c>
      <c r="C30" s="69">
        <v>120</v>
      </c>
      <c r="D30" s="70"/>
      <c r="E30" s="71"/>
      <c r="F30" s="72">
        <f t="shared" si="0"/>
        <v>0</v>
      </c>
      <c r="G30" s="71"/>
      <c r="H30" s="60">
        <f t="shared" si="1"/>
        <v>0</v>
      </c>
      <c r="I30" s="78"/>
      <c r="J30" s="79"/>
      <c r="K30" s="79"/>
      <c r="L30" s="80"/>
      <c r="M30" s="76">
        <f t="shared" si="2"/>
        <v>0</v>
      </c>
      <c r="N30" s="77">
        <f t="shared" si="3"/>
        <v>0</v>
      </c>
    </row>
    <row r="31" spans="1:14" ht="17.25">
      <c r="A31" s="67"/>
      <c r="B31" s="68" t="s">
        <v>86</v>
      </c>
      <c r="C31" s="83">
        <v>120</v>
      </c>
      <c r="D31" s="70"/>
      <c r="E31" s="71"/>
      <c r="F31" s="72">
        <f t="shared" si="0"/>
        <v>0</v>
      </c>
      <c r="G31" s="71"/>
      <c r="H31" s="60">
        <f t="shared" si="1"/>
        <v>0</v>
      </c>
      <c r="I31" s="78"/>
      <c r="J31" s="79"/>
      <c r="K31" s="79"/>
      <c r="L31" s="80"/>
      <c r="M31" s="76">
        <f t="shared" si="2"/>
        <v>0</v>
      </c>
      <c r="N31" s="77">
        <f t="shared" si="3"/>
        <v>0</v>
      </c>
    </row>
    <row r="32" spans="1:14" ht="17.25">
      <c r="A32" s="67"/>
      <c r="B32" s="68" t="s">
        <v>87</v>
      </c>
      <c r="C32" s="69">
        <v>160</v>
      </c>
      <c r="D32" s="70"/>
      <c r="E32" s="71"/>
      <c r="F32" s="72">
        <f t="shared" si="0"/>
        <v>0</v>
      </c>
      <c r="G32" s="71"/>
      <c r="H32" s="60">
        <f t="shared" si="1"/>
        <v>0</v>
      </c>
      <c r="I32" s="78"/>
      <c r="J32" s="79"/>
      <c r="K32" s="79"/>
      <c r="L32" s="80"/>
      <c r="M32" s="76">
        <f t="shared" si="2"/>
        <v>0</v>
      </c>
      <c r="N32" s="77">
        <f t="shared" si="3"/>
        <v>0</v>
      </c>
    </row>
    <row r="33" spans="1:14" ht="17.25">
      <c r="A33" s="67"/>
      <c r="B33" s="68" t="s">
        <v>88</v>
      </c>
      <c r="C33" s="69">
        <v>180</v>
      </c>
      <c r="D33" s="70">
        <v>2</v>
      </c>
      <c r="E33" s="71"/>
      <c r="F33" s="72">
        <f t="shared" si="0"/>
        <v>0</v>
      </c>
      <c r="G33" s="71">
        <v>5</v>
      </c>
      <c r="H33" s="60">
        <f t="shared" si="1"/>
        <v>9</v>
      </c>
      <c r="I33" s="78"/>
      <c r="J33" s="79"/>
      <c r="K33" s="79"/>
      <c r="L33" s="80"/>
      <c r="M33" s="76">
        <f t="shared" si="2"/>
        <v>9</v>
      </c>
      <c r="N33" s="77">
        <f t="shared" si="3"/>
        <v>0</v>
      </c>
    </row>
    <row r="34" spans="1:14" ht="17.25">
      <c r="A34" s="67"/>
      <c r="B34" s="68" t="s">
        <v>89</v>
      </c>
      <c r="C34" s="69">
        <v>122</v>
      </c>
      <c r="D34" s="70"/>
      <c r="E34" s="71"/>
      <c r="F34" s="72">
        <f t="shared" si="0"/>
        <v>0</v>
      </c>
      <c r="G34" s="71"/>
      <c r="H34" s="60">
        <f t="shared" si="1"/>
        <v>0</v>
      </c>
      <c r="I34" s="78"/>
      <c r="J34" s="79"/>
      <c r="K34" s="79"/>
      <c r="L34" s="80"/>
      <c r="M34" s="76">
        <f t="shared" si="2"/>
        <v>0</v>
      </c>
      <c r="N34" s="77">
        <f t="shared" si="3"/>
        <v>0</v>
      </c>
    </row>
    <row r="35" spans="1:14" ht="17.25">
      <c r="A35" s="67"/>
      <c r="B35" s="68" t="s">
        <v>90</v>
      </c>
      <c r="C35" s="69">
        <v>155</v>
      </c>
      <c r="D35" s="70"/>
      <c r="E35" s="71"/>
      <c r="F35" s="72">
        <f t="shared" si="0"/>
        <v>0</v>
      </c>
      <c r="G35" s="71"/>
      <c r="H35" s="60">
        <f t="shared" si="1"/>
        <v>0</v>
      </c>
      <c r="I35" s="78"/>
      <c r="J35" s="79"/>
      <c r="K35" s="79"/>
      <c r="L35" s="80"/>
      <c r="M35" s="76">
        <f t="shared" si="2"/>
        <v>0</v>
      </c>
      <c r="N35" s="77">
        <f t="shared" si="3"/>
        <v>0</v>
      </c>
    </row>
    <row r="36" spans="1:14" ht="17.25">
      <c r="A36" s="67"/>
      <c r="B36" s="68" t="s">
        <v>91</v>
      </c>
      <c r="C36" s="69">
        <v>165</v>
      </c>
      <c r="D36" s="70"/>
      <c r="E36" s="71"/>
      <c r="F36" s="72">
        <f t="shared" si="0"/>
        <v>0</v>
      </c>
      <c r="G36" s="71"/>
      <c r="H36" s="60">
        <f t="shared" si="1"/>
        <v>0</v>
      </c>
      <c r="I36" s="78"/>
      <c r="J36" s="79"/>
      <c r="K36" s="79"/>
      <c r="L36" s="80"/>
      <c r="M36" s="76">
        <f t="shared" si="2"/>
        <v>0</v>
      </c>
      <c r="N36" s="77">
        <f t="shared" si="3"/>
        <v>0</v>
      </c>
    </row>
    <row r="37" spans="1:14" ht="17.25">
      <c r="A37" s="67"/>
      <c r="B37" s="68" t="s">
        <v>92</v>
      </c>
      <c r="C37" s="69">
        <v>168</v>
      </c>
      <c r="D37" s="70"/>
      <c r="E37" s="71"/>
      <c r="F37" s="72">
        <f t="shared" si="0"/>
        <v>0</v>
      </c>
      <c r="G37" s="71"/>
      <c r="H37" s="60">
        <f t="shared" si="1"/>
        <v>0</v>
      </c>
      <c r="I37" s="78"/>
      <c r="J37" s="79"/>
      <c r="K37" s="79"/>
      <c r="L37" s="80"/>
      <c r="M37" s="76">
        <f t="shared" si="2"/>
        <v>0</v>
      </c>
      <c r="N37" s="77">
        <f t="shared" si="3"/>
        <v>0</v>
      </c>
    </row>
    <row r="38" spans="1:14" ht="17.25">
      <c r="A38" s="67"/>
      <c r="B38" s="68" t="s">
        <v>93</v>
      </c>
      <c r="C38" s="69">
        <v>155</v>
      </c>
      <c r="D38" s="70"/>
      <c r="E38" s="71"/>
      <c r="F38" s="72">
        <f t="shared" si="0"/>
        <v>0</v>
      </c>
      <c r="G38" s="71"/>
      <c r="H38" s="60">
        <f t="shared" si="1"/>
        <v>0</v>
      </c>
      <c r="I38" s="78"/>
      <c r="J38" s="79"/>
      <c r="K38" s="79"/>
      <c r="L38" s="80"/>
      <c r="M38" s="76">
        <f t="shared" si="2"/>
        <v>0</v>
      </c>
      <c r="N38" s="77">
        <f t="shared" si="3"/>
        <v>0</v>
      </c>
    </row>
    <row r="39" spans="1:14" ht="17.25">
      <c r="A39" s="67"/>
      <c r="B39" s="68" t="s">
        <v>94</v>
      </c>
      <c r="C39" s="69">
        <v>184</v>
      </c>
      <c r="D39" s="70"/>
      <c r="E39" s="71"/>
      <c r="F39" s="72">
        <f t="shared" si="0"/>
        <v>0</v>
      </c>
      <c r="G39" s="71"/>
      <c r="H39" s="60">
        <f t="shared" si="1"/>
        <v>0</v>
      </c>
      <c r="I39" s="78"/>
      <c r="J39" s="79"/>
      <c r="K39" s="79"/>
      <c r="L39" s="80"/>
      <c r="M39" s="76">
        <f t="shared" si="2"/>
        <v>0</v>
      </c>
      <c r="N39" s="77">
        <f t="shared" si="3"/>
        <v>0</v>
      </c>
    </row>
    <row r="40" spans="1:14" ht="17.25">
      <c r="A40" s="67"/>
      <c r="B40" s="68" t="s">
        <v>95</v>
      </c>
      <c r="C40" s="69">
        <v>41</v>
      </c>
      <c r="D40" s="70"/>
      <c r="E40" s="71"/>
      <c r="F40" s="72">
        <f t="shared" si="0"/>
        <v>0</v>
      </c>
      <c r="G40" s="71"/>
      <c r="H40" s="60">
        <f t="shared" si="1"/>
        <v>0</v>
      </c>
      <c r="I40" s="78"/>
      <c r="J40" s="79"/>
      <c r="K40" s="79"/>
      <c r="L40" s="80"/>
      <c r="M40" s="76">
        <f t="shared" si="2"/>
        <v>0</v>
      </c>
      <c r="N40" s="77">
        <f t="shared" si="3"/>
        <v>0</v>
      </c>
    </row>
    <row r="41" spans="1:14" ht="17.25">
      <c r="A41" s="67"/>
      <c r="B41" s="68" t="s">
        <v>96</v>
      </c>
      <c r="C41" s="69">
        <v>40</v>
      </c>
      <c r="D41" s="70"/>
      <c r="E41" s="71"/>
      <c r="F41" s="72">
        <f t="shared" si="0"/>
        <v>0</v>
      </c>
      <c r="G41" s="71"/>
      <c r="H41" s="60">
        <f t="shared" si="1"/>
        <v>0</v>
      </c>
      <c r="I41" s="78"/>
      <c r="J41" s="79"/>
      <c r="K41" s="79"/>
      <c r="L41" s="80"/>
      <c r="M41" s="76">
        <f t="shared" si="2"/>
        <v>0</v>
      </c>
      <c r="N41" s="77">
        <f t="shared" si="3"/>
        <v>0</v>
      </c>
    </row>
    <row r="42" spans="1:14" ht="17.25">
      <c r="A42" s="67"/>
      <c r="B42" s="68" t="s">
        <v>97</v>
      </c>
      <c r="C42" s="69">
        <v>40</v>
      </c>
      <c r="D42" s="70"/>
      <c r="E42" s="71"/>
      <c r="F42" s="72">
        <f t="shared" si="0"/>
        <v>0</v>
      </c>
      <c r="G42" s="71"/>
      <c r="H42" s="60">
        <f t="shared" si="1"/>
        <v>0</v>
      </c>
      <c r="I42" s="78"/>
      <c r="J42" s="79"/>
      <c r="K42" s="79"/>
      <c r="L42" s="80"/>
      <c r="M42" s="76">
        <f t="shared" si="2"/>
        <v>0</v>
      </c>
      <c r="N42" s="77">
        <f t="shared" si="3"/>
        <v>0</v>
      </c>
    </row>
    <row r="43" spans="1:14" ht="17.25">
      <c r="A43" s="67"/>
      <c r="B43" s="68" t="s">
        <v>98</v>
      </c>
      <c r="C43" s="69">
        <v>82</v>
      </c>
      <c r="D43" s="70"/>
      <c r="E43" s="71"/>
      <c r="F43" s="72">
        <f t="shared" si="0"/>
        <v>0</v>
      </c>
      <c r="G43" s="71"/>
      <c r="H43" s="60">
        <f t="shared" si="1"/>
        <v>0</v>
      </c>
      <c r="I43" s="78"/>
      <c r="J43" s="79"/>
      <c r="K43" s="79"/>
      <c r="L43" s="80"/>
      <c r="M43" s="76">
        <f t="shared" si="2"/>
        <v>0</v>
      </c>
      <c r="N43" s="77">
        <f t="shared" si="3"/>
        <v>0</v>
      </c>
    </row>
    <row r="44" spans="1:14" ht="17.25">
      <c r="A44" s="67"/>
      <c r="B44" s="68" t="s">
        <v>99</v>
      </c>
      <c r="C44" s="69">
        <v>45</v>
      </c>
      <c r="D44" s="70"/>
      <c r="E44" s="71"/>
      <c r="F44" s="72">
        <f t="shared" si="0"/>
        <v>0</v>
      </c>
      <c r="G44" s="71"/>
      <c r="H44" s="60">
        <f t="shared" si="1"/>
        <v>0</v>
      </c>
      <c r="I44" s="78"/>
      <c r="J44" s="79"/>
      <c r="K44" s="79"/>
      <c r="L44" s="80"/>
      <c r="M44" s="76">
        <f t="shared" si="2"/>
        <v>0</v>
      </c>
      <c r="N44" s="77">
        <f t="shared" si="3"/>
        <v>0</v>
      </c>
    </row>
    <row r="45" spans="1:14" ht="17.25">
      <c r="A45" s="67"/>
      <c r="B45" s="68" t="s">
        <v>100</v>
      </c>
      <c r="C45" s="69">
        <v>65</v>
      </c>
      <c r="D45" s="70">
        <v>2</v>
      </c>
      <c r="E45" s="71"/>
      <c r="F45" s="72">
        <f t="shared" si="0"/>
        <v>0</v>
      </c>
      <c r="G45" s="71">
        <v>10</v>
      </c>
      <c r="H45" s="60">
        <f t="shared" si="1"/>
        <v>6.5</v>
      </c>
      <c r="I45" s="78"/>
      <c r="J45" s="79"/>
      <c r="K45" s="79"/>
      <c r="L45" s="80"/>
      <c r="M45" s="76">
        <f t="shared" si="2"/>
        <v>6.5</v>
      </c>
      <c r="N45" s="77">
        <f t="shared" si="3"/>
        <v>0</v>
      </c>
    </row>
    <row r="46" spans="1:14" ht="17.25">
      <c r="A46" s="67"/>
      <c r="B46" s="68" t="s">
        <v>101</v>
      </c>
      <c r="C46" s="69">
        <v>100</v>
      </c>
      <c r="D46" s="70"/>
      <c r="E46" s="71"/>
      <c r="F46" s="72">
        <f t="shared" si="0"/>
        <v>0</v>
      </c>
      <c r="G46" s="71"/>
      <c r="H46" s="60">
        <f t="shared" si="1"/>
        <v>0</v>
      </c>
      <c r="I46" s="78"/>
      <c r="J46" s="79"/>
      <c r="K46" s="79"/>
      <c r="L46" s="80"/>
      <c r="M46" s="76">
        <f t="shared" si="2"/>
        <v>0</v>
      </c>
      <c r="N46" s="77">
        <f t="shared" si="3"/>
        <v>0</v>
      </c>
    </row>
    <row r="47" spans="1:14" ht="17.25">
      <c r="A47" s="67"/>
      <c r="B47" s="68" t="s">
        <v>102</v>
      </c>
      <c r="C47" s="69">
        <v>55</v>
      </c>
      <c r="D47" s="70"/>
      <c r="E47" s="71"/>
      <c r="F47" s="72">
        <f t="shared" si="0"/>
        <v>0</v>
      </c>
      <c r="G47" s="71"/>
      <c r="H47" s="60">
        <f t="shared" si="1"/>
        <v>0</v>
      </c>
      <c r="I47" s="78"/>
      <c r="J47" s="79"/>
      <c r="K47" s="79"/>
      <c r="L47" s="80"/>
      <c r="M47" s="76">
        <f t="shared" si="2"/>
        <v>0</v>
      </c>
      <c r="N47" s="77">
        <f t="shared" si="3"/>
        <v>0</v>
      </c>
    </row>
    <row r="48" spans="1:14" ht="17.25">
      <c r="A48" s="67"/>
      <c r="B48" s="68" t="s">
        <v>103</v>
      </c>
      <c r="C48" s="69">
        <v>94</v>
      </c>
      <c r="D48" s="70"/>
      <c r="E48" s="71"/>
      <c r="F48" s="72">
        <f t="shared" si="0"/>
        <v>0</v>
      </c>
      <c r="G48" s="71"/>
      <c r="H48" s="60">
        <f t="shared" si="1"/>
        <v>0</v>
      </c>
      <c r="I48" s="78"/>
      <c r="J48" s="79"/>
      <c r="K48" s="79"/>
      <c r="L48" s="80"/>
      <c r="M48" s="76">
        <f t="shared" si="2"/>
        <v>0</v>
      </c>
      <c r="N48" s="77">
        <f t="shared" si="3"/>
        <v>0</v>
      </c>
    </row>
    <row r="49" spans="1:14" ht="17.25">
      <c r="A49" s="67"/>
      <c r="B49" s="68" t="s">
        <v>104</v>
      </c>
      <c r="C49" s="69">
        <v>38</v>
      </c>
      <c r="D49" s="70"/>
      <c r="E49" s="71"/>
      <c r="F49" s="72">
        <f t="shared" si="0"/>
        <v>0</v>
      </c>
      <c r="G49" s="71"/>
      <c r="H49" s="60">
        <f t="shared" si="1"/>
        <v>0</v>
      </c>
      <c r="I49" s="78"/>
      <c r="J49" s="79"/>
      <c r="K49" s="79"/>
      <c r="L49" s="80"/>
      <c r="M49" s="76">
        <f t="shared" si="2"/>
        <v>0</v>
      </c>
      <c r="N49" s="77">
        <f t="shared" si="3"/>
        <v>0</v>
      </c>
    </row>
    <row r="50" spans="1:14" ht="17.25">
      <c r="A50" s="67"/>
      <c r="B50" s="68" t="s">
        <v>105</v>
      </c>
      <c r="C50" s="69">
        <v>38</v>
      </c>
      <c r="D50" s="70"/>
      <c r="E50" s="71"/>
      <c r="F50" s="72">
        <f t="shared" si="0"/>
        <v>0</v>
      </c>
      <c r="G50" s="71"/>
      <c r="H50" s="60">
        <f t="shared" si="1"/>
        <v>0</v>
      </c>
      <c r="I50" s="78"/>
      <c r="J50" s="79"/>
      <c r="K50" s="79"/>
      <c r="L50" s="80"/>
      <c r="M50" s="76">
        <f t="shared" si="2"/>
        <v>0</v>
      </c>
      <c r="N50" s="77">
        <f t="shared" si="3"/>
        <v>0</v>
      </c>
    </row>
    <row r="51" spans="1:14" ht="17.25">
      <c r="A51" s="67"/>
      <c r="B51" s="68" t="s">
        <v>106</v>
      </c>
      <c r="C51" s="69">
        <v>30</v>
      </c>
      <c r="D51" s="70"/>
      <c r="E51" s="71"/>
      <c r="F51" s="72">
        <f t="shared" si="0"/>
        <v>0</v>
      </c>
      <c r="G51" s="71"/>
      <c r="H51" s="60">
        <f t="shared" si="1"/>
        <v>0</v>
      </c>
      <c r="I51" s="78"/>
      <c r="J51" s="79"/>
      <c r="K51" s="79"/>
      <c r="L51" s="80"/>
      <c r="M51" s="76">
        <f t="shared" si="2"/>
        <v>0</v>
      </c>
      <c r="N51" s="77">
        <f t="shared" si="3"/>
        <v>0</v>
      </c>
    </row>
    <row r="52" spans="1:14" ht="17.25">
      <c r="A52" s="67"/>
      <c r="B52" s="68" t="s">
        <v>107</v>
      </c>
      <c r="C52" s="69">
        <v>42</v>
      </c>
      <c r="D52" s="70">
        <v>100</v>
      </c>
      <c r="E52" s="71">
        <v>6</v>
      </c>
      <c r="F52" s="72">
        <f t="shared" si="0"/>
        <v>189</v>
      </c>
      <c r="G52" s="71"/>
      <c r="H52" s="60">
        <f t="shared" si="1"/>
        <v>0</v>
      </c>
      <c r="I52" s="78"/>
      <c r="J52" s="79"/>
      <c r="K52" s="79"/>
      <c r="L52" s="80"/>
      <c r="M52" s="76">
        <f t="shared" si="2"/>
        <v>189</v>
      </c>
      <c r="N52" s="77">
        <f t="shared" si="3"/>
        <v>252</v>
      </c>
    </row>
    <row r="53" spans="1:14" ht="17.25">
      <c r="A53" s="67"/>
      <c r="B53" s="68" t="s">
        <v>108</v>
      </c>
      <c r="C53" s="69">
        <v>30</v>
      </c>
      <c r="D53" s="70"/>
      <c r="E53" s="71"/>
      <c r="F53" s="72">
        <f t="shared" si="0"/>
        <v>0</v>
      </c>
      <c r="G53" s="71"/>
      <c r="H53" s="60">
        <f t="shared" si="1"/>
        <v>0</v>
      </c>
      <c r="I53" s="78"/>
      <c r="J53" s="79"/>
      <c r="K53" s="79"/>
      <c r="L53" s="80"/>
      <c r="M53" s="76">
        <f t="shared" si="2"/>
        <v>0</v>
      </c>
      <c r="N53" s="77">
        <f t="shared" si="3"/>
        <v>0</v>
      </c>
    </row>
    <row r="54" spans="1:14" ht="17.25">
      <c r="A54" s="67"/>
      <c r="B54" s="68" t="s">
        <v>109</v>
      </c>
      <c r="C54" s="69">
        <v>41</v>
      </c>
      <c r="D54" s="70">
        <v>100</v>
      </c>
      <c r="E54" s="71">
        <v>1</v>
      </c>
      <c r="F54" s="72">
        <f t="shared" si="0"/>
        <v>30.75</v>
      </c>
      <c r="G54" s="71"/>
      <c r="H54" s="60">
        <f t="shared" si="1"/>
        <v>0</v>
      </c>
      <c r="I54" s="78"/>
      <c r="J54" s="79"/>
      <c r="K54" s="79"/>
      <c r="L54" s="80"/>
      <c r="M54" s="76">
        <f t="shared" si="2"/>
        <v>30.75</v>
      </c>
      <c r="N54" s="77">
        <f t="shared" si="3"/>
        <v>41</v>
      </c>
    </row>
    <row r="55" spans="1:14" ht="17.25">
      <c r="A55" s="67"/>
      <c r="B55" s="68" t="s">
        <v>110</v>
      </c>
      <c r="C55" s="69">
        <v>25</v>
      </c>
      <c r="D55" s="70"/>
      <c r="E55" s="71"/>
      <c r="F55" s="72">
        <f t="shared" si="0"/>
        <v>0</v>
      </c>
      <c r="G55" s="71"/>
      <c r="H55" s="60">
        <f t="shared" si="1"/>
        <v>0</v>
      </c>
      <c r="I55" s="78"/>
      <c r="J55" s="79"/>
      <c r="K55" s="79"/>
      <c r="L55" s="80"/>
      <c r="M55" s="76">
        <f t="shared" si="2"/>
        <v>0</v>
      </c>
      <c r="N55" s="77">
        <f t="shared" si="3"/>
        <v>0</v>
      </c>
    </row>
    <row r="56" spans="1:14" ht="17.25">
      <c r="A56" s="67"/>
      <c r="B56" s="68" t="s">
        <v>111</v>
      </c>
      <c r="C56" s="69">
        <v>30</v>
      </c>
      <c r="D56" s="70">
        <v>50</v>
      </c>
      <c r="E56" s="71"/>
      <c r="F56" s="72">
        <f t="shared" si="0"/>
        <v>0</v>
      </c>
      <c r="G56" s="71">
        <v>4</v>
      </c>
      <c r="H56" s="60">
        <f t="shared" si="1"/>
        <v>30</v>
      </c>
      <c r="I56" s="78"/>
      <c r="J56" s="79"/>
      <c r="K56" s="79"/>
      <c r="L56" s="80"/>
      <c r="M56" s="76">
        <f t="shared" si="2"/>
        <v>30</v>
      </c>
      <c r="N56" s="77">
        <f t="shared" si="3"/>
        <v>0</v>
      </c>
    </row>
    <row r="57" spans="1:14" ht="17.25">
      <c r="A57" s="67"/>
      <c r="B57" s="68" t="s">
        <v>112</v>
      </c>
      <c r="C57" s="69">
        <v>28</v>
      </c>
      <c r="D57" s="70">
        <v>100</v>
      </c>
      <c r="E57" s="71">
        <v>1</v>
      </c>
      <c r="F57" s="72">
        <f t="shared" si="0"/>
        <v>21</v>
      </c>
      <c r="G57" s="71"/>
      <c r="H57" s="60">
        <f t="shared" si="1"/>
        <v>0</v>
      </c>
      <c r="I57" s="78"/>
      <c r="J57" s="79"/>
      <c r="K57" s="79"/>
      <c r="L57" s="80"/>
      <c r="M57" s="76">
        <f t="shared" si="2"/>
        <v>21</v>
      </c>
      <c r="N57" s="77">
        <f t="shared" si="3"/>
        <v>28</v>
      </c>
    </row>
    <row r="58" spans="1:14" ht="17.25">
      <c r="A58" s="67"/>
      <c r="B58" s="68" t="s">
        <v>113</v>
      </c>
      <c r="C58" s="69">
        <v>20</v>
      </c>
      <c r="D58" s="70"/>
      <c r="E58" s="71"/>
      <c r="F58" s="72">
        <f t="shared" si="0"/>
        <v>0</v>
      </c>
      <c r="G58" s="71"/>
      <c r="H58" s="60">
        <f t="shared" si="1"/>
        <v>0</v>
      </c>
      <c r="I58" s="78"/>
      <c r="J58" s="79"/>
      <c r="K58" s="79"/>
      <c r="L58" s="80"/>
      <c r="M58" s="76">
        <f t="shared" si="2"/>
        <v>0</v>
      </c>
      <c r="N58" s="77">
        <f t="shared" si="3"/>
        <v>0</v>
      </c>
    </row>
    <row r="59" spans="1:14" ht="17.25">
      <c r="A59" s="67"/>
      <c r="B59" s="68" t="s">
        <v>114</v>
      </c>
      <c r="C59" s="69">
        <v>65</v>
      </c>
      <c r="D59" s="70"/>
      <c r="E59" s="71"/>
      <c r="F59" s="72">
        <f t="shared" si="0"/>
        <v>0</v>
      </c>
      <c r="G59" s="71">
        <v>15</v>
      </c>
      <c r="H59" s="60">
        <f t="shared" si="1"/>
        <v>0</v>
      </c>
      <c r="I59" s="78"/>
      <c r="J59" s="79"/>
      <c r="K59" s="79"/>
      <c r="L59" s="80"/>
      <c r="M59" s="76">
        <f t="shared" si="2"/>
        <v>0</v>
      </c>
      <c r="N59" s="77">
        <f t="shared" si="3"/>
        <v>0</v>
      </c>
    </row>
    <row r="60" spans="1:14" ht="17.25">
      <c r="A60" s="67"/>
      <c r="B60" s="68" t="s">
        <v>115</v>
      </c>
      <c r="C60" s="83">
        <v>100</v>
      </c>
      <c r="D60" s="70"/>
      <c r="E60" s="71"/>
      <c r="F60" s="72">
        <f t="shared" si="0"/>
        <v>0</v>
      </c>
      <c r="G60" s="71"/>
      <c r="H60" s="60">
        <f t="shared" si="1"/>
        <v>0</v>
      </c>
      <c r="I60" s="78"/>
      <c r="J60" s="79"/>
      <c r="K60" s="79"/>
      <c r="L60" s="80"/>
      <c r="M60" s="76">
        <f t="shared" si="2"/>
        <v>0</v>
      </c>
      <c r="N60" s="77">
        <f t="shared" si="3"/>
        <v>0</v>
      </c>
    </row>
    <row r="61" spans="1:14" ht="17.25">
      <c r="A61" s="67"/>
      <c r="B61" s="68" t="s">
        <v>116</v>
      </c>
      <c r="C61" s="69">
        <v>35</v>
      </c>
      <c r="D61" s="70">
        <v>100</v>
      </c>
      <c r="E61" s="71"/>
      <c r="F61" s="72">
        <f t="shared" si="0"/>
        <v>0</v>
      </c>
      <c r="G61" s="71">
        <v>3</v>
      </c>
      <c r="H61" s="60">
        <f t="shared" si="1"/>
        <v>52.5</v>
      </c>
      <c r="I61" s="78"/>
      <c r="J61" s="79"/>
      <c r="K61" s="79"/>
      <c r="L61" s="80"/>
      <c r="M61" s="76">
        <f t="shared" si="2"/>
        <v>52.5</v>
      </c>
      <c r="N61" s="77">
        <f t="shared" si="3"/>
        <v>0</v>
      </c>
    </row>
    <row r="62" spans="1:14" ht="17.25">
      <c r="A62" s="67"/>
      <c r="B62" s="68" t="s">
        <v>117</v>
      </c>
      <c r="C62" s="69">
        <v>59</v>
      </c>
      <c r="D62" s="70"/>
      <c r="E62" s="71"/>
      <c r="F62" s="72">
        <f t="shared" si="0"/>
        <v>0</v>
      </c>
      <c r="G62" s="71"/>
      <c r="H62" s="60">
        <f t="shared" si="1"/>
        <v>0</v>
      </c>
      <c r="I62" s="78"/>
      <c r="J62" s="79"/>
      <c r="K62" s="79"/>
      <c r="L62" s="80"/>
      <c r="M62" s="76">
        <f t="shared" si="2"/>
        <v>0</v>
      </c>
      <c r="N62" s="77">
        <f t="shared" si="3"/>
        <v>0</v>
      </c>
    </row>
    <row r="63" spans="1:14" ht="17.25">
      <c r="A63" s="67"/>
      <c r="B63" s="68" t="s">
        <v>118</v>
      </c>
      <c r="C63" s="69">
        <v>75</v>
      </c>
      <c r="D63" s="70"/>
      <c r="E63" s="71"/>
      <c r="F63" s="72">
        <f t="shared" si="0"/>
        <v>0</v>
      </c>
      <c r="G63" s="71"/>
      <c r="H63" s="60">
        <f t="shared" si="1"/>
        <v>0</v>
      </c>
      <c r="I63" s="78"/>
      <c r="J63" s="79"/>
      <c r="K63" s="79"/>
      <c r="L63" s="80"/>
      <c r="M63" s="76">
        <f t="shared" si="2"/>
        <v>0</v>
      </c>
      <c r="N63" s="77">
        <f t="shared" si="3"/>
        <v>0</v>
      </c>
    </row>
    <row r="64" spans="1:14" ht="17.25">
      <c r="A64" s="67"/>
      <c r="B64" s="68" t="s">
        <v>119</v>
      </c>
      <c r="C64" s="69">
        <v>160</v>
      </c>
      <c r="D64" s="70">
        <v>2</v>
      </c>
      <c r="E64" s="71">
        <v>1</v>
      </c>
      <c r="F64" s="72">
        <f t="shared" si="0"/>
        <v>2.4</v>
      </c>
      <c r="G64" s="71"/>
      <c r="H64" s="60">
        <f t="shared" si="1"/>
        <v>0</v>
      </c>
      <c r="I64" s="78"/>
      <c r="J64" s="79"/>
      <c r="K64" s="79"/>
      <c r="L64" s="80"/>
      <c r="M64" s="76">
        <f t="shared" si="2"/>
        <v>2.4</v>
      </c>
      <c r="N64" s="77">
        <f t="shared" si="3"/>
        <v>3.2</v>
      </c>
    </row>
    <row r="65" spans="1:14" ht="17.25">
      <c r="A65" s="67"/>
      <c r="B65" s="68" t="s">
        <v>120</v>
      </c>
      <c r="C65" s="69">
        <v>94</v>
      </c>
      <c r="D65" s="70"/>
      <c r="E65" s="71"/>
      <c r="F65" s="72">
        <f t="shared" si="0"/>
        <v>0</v>
      </c>
      <c r="G65" s="71"/>
      <c r="H65" s="60">
        <f t="shared" si="1"/>
        <v>0</v>
      </c>
      <c r="I65" s="78"/>
      <c r="J65" s="79"/>
      <c r="K65" s="79"/>
      <c r="L65" s="80"/>
      <c r="M65" s="76">
        <f t="shared" si="2"/>
        <v>0</v>
      </c>
      <c r="N65" s="77">
        <f t="shared" si="3"/>
        <v>0</v>
      </c>
    </row>
    <row r="66" spans="1:14" ht="17.25">
      <c r="A66" s="67"/>
      <c r="B66" s="68" t="s">
        <v>121</v>
      </c>
      <c r="C66" s="69">
        <v>210</v>
      </c>
      <c r="D66" s="70"/>
      <c r="E66" s="71"/>
      <c r="F66" s="72">
        <f t="shared" si="0"/>
        <v>0</v>
      </c>
      <c r="G66" s="71"/>
      <c r="H66" s="60">
        <f t="shared" si="1"/>
        <v>0</v>
      </c>
      <c r="I66" s="78"/>
      <c r="J66" s="79"/>
      <c r="K66" s="79"/>
      <c r="L66" s="80"/>
      <c r="M66" s="76">
        <f t="shared" si="2"/>
        <v>0</v>
      </c>
      <c r="N66" s="77">
        <f t="shared" si="3"/>
        <v>0</v>
      </c>
    </row>
    <row r="67" spans="1:14" ht="17.25">
      <c r="A67" s="67"/>
      <c r="B67" s="68" t="s">
        <v>122</v>
      </c>
      <c r="C67" s="69">
        <v>25</v>
      </c>
      <c r="D67" s="70"/>
      <c r="E67" s="71"/>
      <c r="F67" s="72">
        <f t="shared" si="0"/>
        <v>0</v>
      </c>
      <c r="G67" s="71"/>
      <c r="H67" s="60">
        <f t="shared" si="1"/>
        <v>0</v>
      </c>
      <c r="I67" s="78"/>
      <c r="J67" s="79"/>
      <c r="K67" s="79"/>
      <c r="L67" s="80"/>
      <c r="M67" s="76">
        <f t="shared" si="2"/>
        <v>0</v>
      </c>
      <c r="N67" s="77">
        <f t="shared" si="3"/>
        <v>0</v>
      </c>
    </row>
    <row r="68" spans="1:14" ht="17.25">
      <c r="A68" s="67"/>
      <c r="B68" s="68" t="s">
        <v>123</v>
      </c>
      <c r="C68" s="69">
        <v>35</v>
      </c>
      <c r="D68" s="70"/>
      <c r="E68" s="71"/>
      <c r="F68" s="72">
        <f t="shared" si="0"/>
        <v>0</v>
      </c>
      <c r="G68" s="71"/>
      <c r="H68" s="60">
        <f t="shared" si="1"/>
        <v>0</v>
      </c>
      <c r="I68" s="78"/>
      <c r="J68" s="79"/>
      <c r="K68" s="79"/>
      <c r="L68" s="80"/>
      <c r="M68" s="76">
        <f t="shared" si="2"/>
        <v>0</v>
      </c>
      <c r="N68" s="77">
        <f t="shared" si="3"/>
        <v>0</v>
      </c>
    </row>
    <row r="69" spans="1:14" ht="17.25">
      <c r="A69" s="67"/>
      <c r="B69" s="68" t="s">
        <v>124</v>
      </c>
      <c r="C69" s="83">
        <v>75</v>
      </c>
      <c r="D69" s="70"/>
      <c r="E69" s="71"/>
      <c r="F69" s="72">
        <f t="shared" si="0"/>
        <v>0</v>
      </c>
      <c r="G69" s="71"/>
      <c r="H69" s="60">
        <f t="shared" si="1"/>
        <v>0</v>
      </c>
      <c r="I69" s="78"/>
      <c r="J69" s="79"/>
      <c r="K69" s="79"/>
      <c r="L69" s="80"/>
      <c r="M69" s="76">
        <f t="shared" si="2"/>
        <v>0</v>
      </c>
      <c r="N69" s="77">
        <f t="shared" si="3"/>
        <v>0</v>
      </c>
    </row>
    <row r="70" spans="1:14" ht="17.25">
      <c r="A70" s="67"/>
      <c r="B70" s="68" t="s">
        <v>125</v>
      </c>
      <c r="C70" s="69">
        <v>90</v>
      </c>
      <c r="D70" s="70"/>
      <c r="E70" s="71"/>
      <c r="F70" s="72">
        <f t="shared" si="0"/>
        <v>0</v>
      </c>
      <c r="G70" s="71"/>
      <c r="H70" s="60">
        <f t="shared" si="1"/>
        <v>0</v>
      </c>
      <c r="I70" s="78"/>
      <c r="J70" s="79"/>
      <c r="K70" s="79"/>
      <c r="L70" s="80"/>
      <c r="M70" s="76">
        <f t="shared" si="2"/>
        <v>0</v>
      </c>
      <c r="N70" s="77">
        <f t="shared" si="3"/>
        <v>0</v>
      </c>
    </row>
    <row r="71" spans="1:14" ht="17.25">
      <c r="A71" s="60"/>
      <c r="B71" s="68" t="s">
        <v>126</v>
      </c>
      <c r="C71" s="83">
        <v>120</v>
      </c>
      <c r="D71" s="70"/>
      <c r="E71" s="71"/>
      <c r="F71" s="72">
        <f t="shared" si="0"/>
        <v>0</v>
      </c>
      <c r="G71" s="71"/>
      <c r="H71" s="60">
        <f t="shared" si="1"/>
        <v>0</v>
      </c>
      <c r="I71" s="78"/>
      <c r="J71" s="79"/>
      <c r="K71" s="79"/>
      <c r="L71" s="80"/>
      <c r="M71" s="76">
        <f t="shared" si="2"/>
        <v>0</v>
      </c>
      <c r="N71" s="77">
        <f t="shared" si="3"/>
        <v>0</v>
      </c>
    </row>
    <row r="72" spans="1:14" ht="17.25">
      <c r="A72" s="60"/>
      <c r="B72" s="68" t="s">
        <v>127</v>
      </c>
      <c r="C72" s="69">
        <v>47</v>
      </c>
      <c r="D72" s="70"/>
      <c r="E72" s="71"/>
      <c r="F72" s="72">
        <f t="shared" ref="F72:F88" si="4">0.75*E72*D72*C72/100</f>
        <v>0</v>
      </c>
      <c r="G72" s="71"/>
      <c r="H72" s="60">
        <f t="shared" ref="H72:H88" si="5">0.5*G72*D72*C72/100</f>
        <v>0</v>
      </c>
      <c r="I72" s="78"/>
      <c r="J72" s="79"/>
      <c r="K72" s="79"/>
      <c r="L72" s="80"/>
      <c r="M72" s="76">
        <f t="shared" ref="M72:M88" si="6">H72+F72</f>
        <v>0</v>
      </c>
      <c r="N72" s="77">
        <f t="shared" ref="N72:N88" si="7">E72*D72*C72/100</f>
        <v>0</v>
      </c>
    </row>
    <row r="73" spans="1:14" ht="17.25">
      <c r="A73" s="60"/>
      <c r="B73" s="68" t="s">
        <v>128</v>
      </c>
      <c r="C73" s="69">
        <v>65</v>
      </c>
      <c r="D73" s="70"/>
      <c r="E73" s="71"/>
      <c r="F73" s="72">
        <f t="shared" si="4"/>
        <v>0</v>
      </c>
      <c r="G73" s="71"/>
      <c r="H73" s="60">
        <f t="shared" si="5"/>
        <v>0</v>
      </c>
      <c r="I73" s="78"/>
      <c r="J73" s="79"/>
      <c r="K73" s="79"/>
      <c r="L73" s="80"/>
      <c r="M73" s="76">
        <f t="shared" si="6"/>
        <v>0</v>
      </c>
      <c r="N73" s="77">
        <f t="shared" si="7"/>
        <v>0</v>
      </c>
    </row>
    <row r="74" spans="1:14" ht="17.25">
      <c r="A74" s="60"/>
      <c r="B74" s="68" t="s">
        <v>129</v>
      </c>
      <c r="C74" s="84">
        <v>80</v>
      </c>
      <c r="D74" s="70"/>
      <c r="E74" s="71"/>
      <c r="F74" s="72">
        <f t="shared" si="4"/>
        <v>0</v>
      </c>
      <c r="G74" s="71"/>
      <c r="H74" s="60">
        <f t="shared" si="5"/>
        <v>0</v>
      </c>
      <c r="I74" s="78"/>
      <c r="J74" s="79"/>
      <c r="K74" s="79"/>
      <c r="L74" s="80"/>
      <c r="M74" s="76">
        <f t="shared" si="6"/>
        <v>0</v>
      </c>
      <c r="N74" s="77">
        <f t="shared" si="7"/>
        <v>0</v>
      </c>
    </row>
    <row r="75" spans="1:14" ht="17.25">
      <c r="A75" s="60"/>
      <c r="B75" s="68" t="s">
        <v>130</v>
      </c>
      <c r="C75" s="69">
        <v>95</v>
      </c>
      <c r="D75" s="70"/>
      <c r="E75" s="71"/>
      <c r="F75" s="72">
        <f t="shared" si="4"/>
        <v>0</v>
      </c>
      <c r="G75" s="71"/>
      <c r="H75" s="60">
        <f t="shared" si="5"/>
        <v>0</v>
      </c>
      <c r="I75" s="78"/>
      <c r="J75" s="79"/>
      <c r="K75" s="79"/>
      <c r="L75" s="80"/>
      <c r="M75" s="76">
        <f t="shared" si="6"/>
        <v>0</v>
      </c>
      <c r="N75" s="77">
        <f t="shared" si="7"/>
        <v>0</v>
      </c>
    </row>
    <row r="76" spans="1:14" ht="17.25">
      <c r="A76" s="60"/>
      <c r="B76" s="68" t="s">
        <v>131</v>
      </c>
      <c r="C76" s="69">
        <v>65</v>
      </c>
      <c r="D76" s="70"/>
      <c r="E76" s="71"/>
      <c r="F76" s="72">
        <f t="shared" si="4"/>
        <v>0</v>
      </c>
      <c r="G76" s="71"/>
      <c r="H76" s="60">
        <f t="shared" si="5"/>
        <v>0</v>
      </c>
      <c r="I76" s="78"/>
      <c r="J76" s="79"/>
      <c r="K76" s="79"/>
      <c r="L76" s="80"/>
      <c r="M76" s="76">
        <f t="shared" si="6"/>
        <v>0</v>
      </c>
      <c r="N76" s="77">
        <f t="shared" si="7"/>
        <v>0</v>
      </c>
    </row>
    <row r="77" spans="1:14" ht="17.25">
      <c r="A77" s="60"/>
      <c r="B77" s="68" t="s">
        <v>132</v>
      </c>
      <c r="C77" s="69">
        <v>120</v>
      </c>
      <c r="D77" s="70">
        <v>2</v>
      </c>
      <c r="E77" s="71"/>
      <c r="F77" s="72">
        <f t="shared" si="4"/>
        <v>0</v>
      </c>
      <c r="G77" s="71">
        <v>2</v>
      </c>
      <c r="H77" s="60">
        <f t="shared" si="5"/>
        <v>2.4</v>
      </c>
      <c r="I77" s="78"/>
      <c r="J77" s="79"/>
      <c r="K77" s="79"/>
      <c r="L77" s="80"/>
      <c r="M77" s="76">
        <f t="shared" si="6"/>
        <v>2.4</v>
      </c>
      <c r="N77" s="77">
        <f t="shared" si="7"/>
        <v>0</v>
      </c>
    </row>
    <row r="78" spans="1:14" ht="17.25">
      <c r="A78" s="60"/>
      <c r="B78" s="68" t="s">
        <v>133</v>
      </c>
      <c r="C78" s="69">
        <v>133</v>
      </c>
      <c r="D78" s="70"/>
      <c r="E78" s="71"/>
      <c r="F78" s="72">
        <f t="shared" si="4"/>
        <v>0</v>
      </c>
      <c r="G78" s="71"/>
      <c r="H78" s="60">
        <f t="shared" si="5"/>
        <v>0</v>
      </c>
      <c r="I78" s="78"/>
      <c r="J78" s="79"/>
      <c r="K78" s="79"/>
      <c r="L78" s="80"/>
      <c r="M78" s="76">
        <f t="shared" si="6"/>
        <v>0</v>
      </c>
      <c r="N78" s="77">
        <f t="shared" si="7"/>
        <v>0</v>
      </c>
    </row>
    <row r="79" spans="1:14" ht="17.25">
      <c r="A79" s="60"/>
      <c r="B79" s="68" t="s">
        <v>134</v>
      </c>
      <c r="C79" s="69">
        <v>157</v>
      </c>
      <c r="D79" s="70"/>
      <c r="E79" s="71"/>
      <c r="F79" s="72">
        <f t="shared" si="4"/>
        <v>0</v>
      </c>
      <c r="G79" s="71"/>
      <c r="H79" s="60">
        <f t="shared" si="5"/>
        <v>0</v>
      </c>
      <c r="I79" s="78"/>
      <c r="J79" s="79"/>
      <c r="K79" s="79"/>
      <c r="L79" s="80"/>
      <c r="M79" s="76">
        <f t="shared" si="6"/>
        <v>0</v>
      </c>
      <c r="N79" s="77">
        <f t="shared" si="7"/>
        <v>0</v>
      </c>
    </row>
    <row r="80" spans="1:14" ht="17.25">
      <c r="A80" s="60"/>
      <c r="B80" s="68" t="s">
        <v>135</v>
      </c>
      <c r="C80" s="85">
        <v>100</v>
      </c>
      <c r="D80" s="70"/>
      <c r="E80" s="71"/>
      <c r="F80" s="72">
        <f t="shared" si="4"/>
        <v>0</v>
      </c>
      <c r="G80" s="71"/>
      <c r="H80" s="60">
        <f t="shared" si="5"/>
        <v>0</v>
      </c>
      <c r="I80" s="78"/>
      <c r="J80" s="79"/>
      <c r="K80" s="79"/>
      <c r="L80" s="80"/>
      <c r="M80" s="76">
        <f t="shared" si="6"/>
        <v>0</v>
      </c>
      <c r="N80" s="77">
        <f t="shared" si="7"/>
        <v>0</v>
      </c>
    </row>
    <row r="81" spans="1:14" ht="17.25">
      <c r="A81" s="60"/>
      <c r="B81" s="68" t="s">
        <v>136</v>
      </c>
      <c r="C81" s="85">
        <v>150</v>
      </c>
      <c r="D81" s="70"/>
      <c r="E81" s="71"/>
      <c r="F81" s="72">
        <f t="shared" si="4"/>
        <v>0</v>
      </c>
      <c r="G81" s="71"/>
      <c r="H81" s="60">
        <f t="shared" si="5"/>
        <v>0</v>
      </c>
      <c r="I81" s="78"/>
      <c r="J81" s="79"/>
      <c r="K81" s="79"/>
      <c r="L81" s="80"/>
      <c r="M81" s="76">
        <f t="shared" si="6"/>
        <v>0</v>
      </c>
      <c r="N81" s="77">
        <f t="shared" si="7"/>
        <v>0</v>
      </c>
    </row>
    <row r="82" spans="1:14" ht="17.25">
      <c r="A82" s="60"/>
      <c r="B82" s="68" t="s">
        <v>137</v>
      </c>
      <c r="C82" s="83">
        <v>40</v>
      </c>
      <c r="D82" s="70"/>
      <c r="E82" s="71"/>
      <c r="F82" s="72">
        <f t="shared" si="4"/>
        <v>0</v>
      </c>
      <c r="G82" s="71"/>
      <c r="H82" s="60">
        <f t="shared" si="5"/>
        <v>0</v>
      </c>
      <c r="I82" s="78"/>
      <c r="J82" s="79"/>
      <c r="K82" s="79"/>
      <c r="L82" s="80"/>
      <c r="M82" s="76">
        <f t="shared" si="6"/>
        <v>0</v>
      </c>
      <c r="N82" s="77">
        <f t="shared" si="7"/>
        <v>0</v>
      </c>
    </row>
    <row r="83" spans="1:14" ht="17.25">
      <c r="A83" s="60"/>
      <c r="B83" s="68" t="s">
        <v>138</v>
      </c>
      <c r="C83" s="83">
        <v>45</v>
      </c>
      <c r="D83" s="70"/>
      <c r="E83" s="71"/>
      <c r="F83" s="72">
        <f t="shared" si="4"/>
        <v>0</v>
      </c>
      <c r="G83" s="71"/>
      <c r="H83" s="60">
        <f t="shared" si="5"/>
        <v>0</v>
      </c>
      <c r="I83" s="78"/>
      <c r="J83" s="79"/>
      <c r="K83" s="79"/>
      <c r="L83" s="80"/>
      <c r="M83" s="76">
        <f t="shared" si="6"/>
        <v>0</v>
      </c>
      <c r="N83" s="77">
        <f t="shared" si="7"/>
        <v>0</v>
      </c>
    </row>
    <row r="84" spans="1:14" ht="17.25">
      <c r="A84" s="60"/>
      <c r="B84" s="68" t="s">
        <v>139</v>
      </c>
      <c r="C84" s="83">
        <v>35</v>
      </c>
      <c r="D84" s="70"/>
      <c r="E84" s="71"/>
      <c r="F84" s="72">
        <f t="shared" si="4"/>
        <v>0</v>
      </c>
      <c r="G84" s="71"/>
      <c r="H84" s="60">
        <f t="shared" si="5"/>
        <v>0</v>
      </c>
      <c r="I84" s="78"/>
      <c r="J84" s="79"/>
      <c r="K84" s="79"/>
      <c r="L84" s="80"/>
      <c r="M84" s="76">
        <f t="shared" si="6"/>
        <v>0</v>
      </c>
      <c r="N84" s="77">
        <f t="shared" si="7"/>
        <v>0</v>
      </c>
    </row>
    <row r="85" spans="1:14" ht="17.25">
      <c r="A85" s="60"/>
      <c r="B85" s="68" t="s">
        <v>140</v>
      </c>
      <c r="C85" s="83">
        <v>175</v>
      </c>
      <c r="D85" s="70"/>
      <c r="E85" s="71"/>
      <c r="F85" s="72">
        <f t="shared" si="4"/>
        <v>0</v>
      </c>
      <c r="G85" s="71"/>
      <c r="H85" s="60">
        <f t="shared" si="5"/>
        <v>0</v>
      </c>
      <c r="I85" s="78"/>
      <c r="J85" s="79"/>
      <c r="K85" s="79"/>
      <c r="L85" s="80"/>
      <c r="M85" s="76">
        <f t="shared" si="6"/>
        <v>0</v>
      </c>
      <c r="N85" s="77">
        <f t="shared" si="7"/>
        <v>0</v>
      </c>
    </row>
    <row r="86" spans="1:14" ht="17.25">
      <c r="A86" s="60"/>
      <c r="B86" s="68" t="s">
        <v>141</v>
      </c>
      <c r="C86" s="83">
        <v>35</v>
      </c>
      <c r="D86" s="70"/>
      <c r="E86" s="71"/>
      <c r="F86" s="72">
        <f t="shared" si="4"/>
        <v>0</v>
      </c>
      <c r="G86" s="71"/>
      <c r="H86" s="60">
        <f t="shared" si="5"/>
        <v>0</v>
      </c>
      <c r="I86" s="78"/>
      <c r="J86" s="79"/>
      <c r="K86" s="79"/>
      <c r="L86" s="80"/>
      <c r="M86" s="76">
        <f t="shared" si="6"/>
        <v>0</v>
      </c>
      <c r="N86" s="77">
        <f t="shared" si="7"/>
        <v>0</v>
      </c>
    </row>
    <row r="87" spans="1:14" ht="17.25">
      <c r="A87" s="60"/>
      <c r="B87" s="68" t="s">
        <v>142</v>
      </c>
      <c r="C87" s="83">
        <v>40</v>
      </c>
      <c r="D87" s="70"/>
      <c r="E87" s="71"/>
      <c r="F87" s="72">
        <f t="shared" si="4"/>
        <v>0</v>
      </c>
      <c r="G87" s="71"/>
      <c r="H87" s="60">
        <f t="shared" si="5"/>
        <v>0</v>
      </c>
      <c r="I87" s="78"/>
      <c r="J87" s="79"/>
      <c r="K87" s="79"/>
      <c r="L87" s="80"/>
      <c r="M87" s="76">
        <f t="shared" si="6"/>
        <v>0</v>
      </c>
      <c r="N87" s="77">
        <f t="shared" si="7"/>
        <v>0</v>
      </c>
    </row>
    <row r="88" spans="1:14" ht="17.25">
      <c r="A88" s="60"/>
      <c r="B88" s="68" t="s">
        <v>143</v>
      </c>
      <c r="C88" s="83"/>
      <c r="D88" s="70"/>
      <c r="E88" s="71"/>
      <c r="F88" s="72">
        <f t="shared" si="4"/>
        <v>0</v>
      </c>
      <c r="G88" s="71"/>
      <c r="H88" s="60">
        <f t="shared" si="5"/>
        <v>0</v>
      </c>
      <c r="I88" s="78"/>
      <c r="J88" s="79"/>
      <c r="K88" s="79"/>
      <c r="L88" s="80"/>
      <c r="M88" s="76">
        <f t="shared" si="6"/>
        <v>0</v>
      </c>
      <c r="N88" s="77">
        <f t="shared" si="7"/>
        <v>0</v>
      </c>
    </row>
    <row r="89" spans="1:14">
      <c r="A89" s="86" t="s">
        <v>40</v>
      </c>
      <c r="B89" s="87"/>
      <c r="C89" s="88"/>
      <c r="D89" s="89"/>
      <c r="E89" s="90">
        <f>SUM(E7:E88)</f>
        <v>821</v>
      </c>
      <c r="F89" s="90">
        <f t="shared" ref="F89:H89" si="8">SUM(F7:F88)</f>
        <v>1197.1199999999999</v>
      </c>
      <c r="G89" s="90">
        <f t="shared" si="8"/>
        <v>459</v>
      </c>
      <c r="H89" s="90">
        <f t="shared" si="8"/>
        <v>410.44</v>
      </c>
      <c r="I89" s="91"/>
      <c r="J89" s="91"/>
      <c r="K89" s="91"/>
      <c r="L89" s="91"/>
      <c r="M89" s="90">
        <f t="shared" ref="M89:N89" si="9">SUM(M7:M88)</f>
        <v>1607.56</v>
      </c>
      <c r="N89" s="90">
        <f t="shared" si="9"/>
        <v>1596.16</v>
      </c>
    </row>
    <row r="90" spans="1:14">
      <c r="A90" s="92" t="s">
        <v>144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4"/>
    </row>
    <row r="91" spans="1:14">
      <c r="A91" s="95"/>
      <c r="B91" s="96"/>
      <c r="C91" s="96"/>
      <c r="D91" s="97"/>
      <c r="E91" s="97"/>
      <c r="F91" s="97"/>
      <c r="G91" s="97"/>
      <c r="H91" s="97"/>
      <c r="I91" s="59" t="s">
        <v>145</v>
      </c>
      <c r="J91" s="60" t="s">
        <v>58</v>
      </c>
      <c r="K91" s="59" t="s">
        <v>146</v>
      </c>
      <c r="L91" s="60" t="s">
        <v>60</v>
      </c>
      <c r="M91" s="96"/>
      <c r="N91" s="98"/>
    </row>
    <row r="92" spans="1:14" ht="17.25">
      <c r="A92" s="99">
        <v>1</v>
      </c>
      <c r="B92" s="100" t="s">
        <v>147</v>
      </c>
      <c r="C92" s="60">
        <v>9</v>
      </c>
      <c r="D92" s="70">
        <v>100</v>
      </c>
      <c r="E92" s="101"/>
      <c r="F92" s="102"/>
      <c r="G92" s="102"/>
      <c r="H92" s="102"/>
      <c r="I92" s="103">
        <v>18</v>
      </c>
      <c r="J92" s="72">
        <f>0.75*I92*D92*C92/100</f>
        <v>121.5</v>
      </c>
      <c r="K92" s="103">
        <v>22</v>
      </c>
      <c r="L92" s="72">
        <f>0.5*K92*D92*C92/100</f>
        <v>99</v>
      </c>
      <c r="M92" s="76">
        <f>L92+J92</f>
        <v>220.5</v>
      </c>
      <c r="N92" s="104">
        <f>I92*D92*C92/100</f>
        <v>162</v>
      </c>
    </row>
    <row r="93" spans="1:14" ht="42.75">
      <c r="A93" s="99">
        <v>3</v>
      </c>
      <c r="B93" s="105" t="s">
        <v>148</v>
      </c>
      <c r="C93" s="60">
        <v>5</v>
      </c>
      <c r="D93" s="70">
        <v>80</v>
      </c>
      <c r="E93" s="106"/>
      <c r="F93" s="107"/>
      <c r="G93" s="107"/>
      <c r="H93" s="107"/>
      <c r="I93" s="103">
        <v>84</v>
      </c>
      <c r="J93" s="72">
        <f t="shared" ref="J93:J95" si="10">0.75*I93*D93*C93/100</f>
        <v>252</v>
      </c>
      <c r="K93" s="103">
        <v>108</v>
      </c>
      <c r="L93" s="72">
        <f t="shared" ref="L93:L95" si="11">0.5*K93*D93*C93/100</f>
        <v>216</v>
      </c>
      <c r="M93" s="76">
        <f t="shared" ref="M93:M95" si="12">L93+J93</f>
        <v>468</v>
      </c>
      <c r="N93" s="104">
        <f t="shared" ref="N93:N95" si="13">I93*D93*C93/100</f>
        <v>336</v>
      </c>
    </row>
    <row r="94" spans="1:14" ht="17.25">
      <c r="A94" s="108">
        <v>4</v>
      </c>
      <c r="B94" s="105" t="s">
        <v>149</v>
      </c>
      <c r="C94" s="60">
        <v>8</v>
      </c>
      <c r="D94" s="70">
        <v>100</v>
      </c>
      <c r="E94" s="106"/>
      <c r="F94" s="107"/>
      <c r="G94" s="107"/>
      <c r="H94" s="107"/>
      <c r="I94" s="103">
        <v>5</v>
      </c>
      <c r="J94" s="72">
        <f t="shared" si="10"/>
        <v>30</v>
      </c>
      <c r="K94" s="103">
        <v>5</v>
      </c>
      <c r="L94" s="72">
        <f t="shared" si="11"/>
        <v>20</v>
      </c>
      <c r="M94" s="76">
        <f t="shared" si="12"/>
        <v>50</v>
      </c>
      <c r="N94" s="104">
        <f t="shared" si="13"/>
        <v>40</v>
      </c>
    </row>
    <row r="95" spans="1:14" ht="17.25">
      <c r="A95" s="108"/>
      <c r="B95" s="105" t="s">
        <v>143</v>
      </c>
      <c r="C95" s="60"/>
      <c r="D95" s="70"/>
      <c r="E95" s="109"/>
      <c r="F95" s="110"/>
      <c r="G95" s="110"/>
      <c r="H95" s="110"/>
      <c r="I95" s="111"/>
      <c r="J95" s="72">
        <f t="shared" si="10"/>
        <v>0</v>
      </c>
      <c r="K95" s="111"/>
      <c r="L95" s="72">
        <f t="shared" si="11"/>
        <v>0</v>
      </c>
      <c r="M95" s="76">
        <f t="shared" si="12"/>
        <v>0</v>
      </c>
      <c r="N95" s="104">
        <f t="shared" si="13"/>
        <v>0</v>
      </c>
    </row>
    <row r="96" spans="1:14">
      <c r="A96" s="112" t="s">
        <v>40</v>
      </c>
      <c r="B96" s="113"/>
      <c r="C96" s="113"/>
      <c r="D96" s="113"/>
      <c r="E96" s="113"/>
      <c r="F96" s="113"/>
      <c r="G96" s="113"/>
      <c r="H96" s="113"/>
      <c r="I96" s="114">
        <f>SUM(I92:I95)</f>
        <v>107</v>
      </c>
      <c r="J96" s="114">
        <f t="shared" ref="J96:N96" si="14">SUM(J92:J95)</f>
        <v>403.5</v>
      </c>
      <c r="K96" s="114">
        <f t="shared" si="14"/>
        <v>135</v>
      </c>
      <c r="L96" s="114">
        <f t="shared" si="14"/>
        <v>335</v>
      </c>
      <c r="M96" s="114">
        <f t="shared" si="14"/>
        <v>738.5</v>
      </c>
      <c r="N96" s="114">
        <f t="shared" si="14"/>
        <v>538</v>
      </c>
    </row>
    <row r="97" spans="1:14">
      <c r="A97" s="115" t="s">
        <v>150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6">
        <f>M89+M96</f>
        <v>2346.06</v>
      </c>
      <c r="N97" s="116">
        <f>N89+N96</f>
        <v>2134.16</v>
      </c>
    </row>
    <row r="98" spans="1:14">
      <c r="A98" s="117" t="s">
        <v>151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8">
        <v>1044</v>
      </c>
      <c r="N98" s="118">
        <v>1044</v>
      </c>
    </row>
    <row r="99" spans="1:14">
      <c r="A99" s="119" t="s">
        <v>152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20">
        <f>M97/M98</f>
        <v>2.2471839080459768</v>
      </c>
      <c r="N99" s="120">
        <f>N97/N98</f>
        <v>2.0442145593869729</v>
      </c>
    </row>
    <row r="100" spans="1:14">
      <c r="A100" s="121"/>
      <c r="B100" s="122" t="s">
        <v>153</v>
      </c>
      <c r="C100" s="122" t="s">
        <v>154</v>
      </c>
      <c r="D100" s="123"/>
      <c r="E100" s="124"/>
      <c r="F100" s="124"/>
      <c r="G100" s="121"/>
      <c r="H100" s="121"/>
      <c r="I100" s="121"/>
      <c r="J100" s="121"/>
      <c r="K100" s="121"/>
      <c r="L100" s="121"/>
      <c r="M100" s="125">
        <v>9</v>
      </c>
      <c r="N100" s="125">
        <v>10</v>
      </c>
    </row>
    <row r="101" spans="1:14">
      <c r="A101" s="121"/>
      <c r="B101" s="71">
        <v>868</v>
      </c>
      <c r="C101" s="126" t="s">
        <v>155</v>
      </c>
      <c r="D101" s="127"/>
      <c r="E101" s="124"/>
      <c r="F101" s="124"/>
      <c r="G101" s="121"/>
      <c r="H101" s="121"/>
      <c r="I101" s="121"/>
      <c r="J101" s="121"/>
      <c r="K101" s="121"/>
      <c r="L101" s="121"/>
      <c r="M101" s="121"/>
      <c r="N101" s="128"/>
    </row>
    <row r="102" spans="1:14">
      <c r="A102" s="121"/>
      <c r="B102" s="71">
        <v>863</v>
      </c>
      <c r="C102" s="126" t="s">
        <v>156</v>
      </c>
      <c r="D102" s="127"/>
      <c r="E102" s="124"/>
      <c r="F102" s="124"/>
      <c r="G102" s="121"/>
      <c r="H102" s="121"/>
      <c r="I102" s="121"/>
      <c r="J102" s="121"/>
      <c r="K102" s="121"/>
      <c r="L102" s="121"/>
      <c r="M102" s="121"/>
      <c r="N102" s="128"/>
    </row>
    <row r="103" spans="1:14">
      <c r="A103" s="121"/>
      <c r="B103" s="71">
        <v>1085</v>
      </c>
      <c r="C103" s="129" t="s">
        <v>157</v>
      </c>
      <c r="D103" s="127"/>
      <c r="E103" s="124"/>
      <c r="F103" s="124"/>
      <c r="G103" s="121"/>
      <c r="H103" s="121"/>
      <c r="I103" s="121"/>
      <c r="J103" s="121"/>
      <c r="K103" s="121"/>
      <c r="L103" s="121"/>
      <c r="M103" s="121"/>
      <c r="N103" s="128"/>
    </row>
    <row r="104" spans="1:14">
      <c r="A104" s="121"/>
      <c r="B104" s="71">
        <v>1085</v>
      </c>
      <c r="C104" s="129" t="s">
        <v>158</v>
      </c>
      <c r="D104" s="127"/>
      <c r="E104" s="124"/>
      <c r="F104" s="124"/>
      <c r="G104" s="121"/>
      <c r="H104" s="121"/>
      <c r="I104" s="121"/>
      <c r="J104" s="121"/>
      <c r="K104" s="121"/>
      <c r="L104" s="121"/>
      <c r="M104" s="121"/>
      <c r="N104" s="128"/>
    </row>
    <row r="105" spans="1:14">
      <c r="A105" s="128"/>
      <c r="B105" s="130">
        <v>1320</v>
      </c>
      <c r="C105" s="131" t="s">
        <v>159</v>
      </c>
      <c r="D105" s="132"/>
      <c r="E105" s="124"/>
      <c r="F105" s="124"/>
      <c r="G105" s="128"/>
      <c r="H105" s="128"/>
      <c r="I105" s="128"/>
      <c r="J105" s="128"/>
      <c r="K105" s="128"/>
      <c r="L105" s="128"/>
      <c r="M105" s="128"/>
      <c r="N105" s="128"/>
    </row>
    <row r="106" spans="1:14">
      <c r="A106" s="128"/>
      <c r="B106" s="133">
        <f>SUM(B101:B105)</f>
        <v>5221</v>
      </c>
      <c r="C106" s="134" t="s">
        <v>40</v>
      </c>
      <c r="D106" s="135"/>
      <c r="E106" s="124"/>
      <c r="F106" s="124"/>
      <c r="G106" s="128"/>
      <c r="H106" s="128"/>
      <c r="I106" s="128"/>
      <c r="J106" s="128"/>
      <c r="K106" s="128"/>
      <c r="L106" s="128"/>
      <c r="M106" s="128"/>
      <c r="N106" s="128"/>
    </row>
    <row r="107" spans="1:14">
      <c r="A107" s="128"/>
      <c r="B107" s="136">
        <f>B106/5</f>
        <v>1044.2</v>
      </c>
      <c r="C107" s="134" t="s">
        <v>160</v>
      </c>
      <c r="D107" s="137"/>
      <c r="E107" s="124"/>
      <c r="F107" s="124"/>
      <c r="G107" s="128"/>
      <c r="H107" s="128"/>
      <c r="I107" s="128"/>
      <c r="J107" s="128"/>
      <c r="K107" s="128"/>
      <c r="L107" s="128"/>
      <c r="M107" s="128"/>
      <c r="N107" s="128"/>
    </row>
  </sheetData>
  <mergeCells count="18">
    <mergeCell ref="A97:L97"/>
    <mergeCell ref="A98:L98"/>
    <mergeCell ref="A99:L99"/>
    <mergeCell ref="A6:N6"/>
    <mergeCell ref="I7:L88"/>
    <mergeCell ref="A89:C89"/>
    <mergeCell ref="A90:N90"/>
    <mergeCell ref="E92:H95"/>
    <mergeCell ref="A96:H96"/>
    <mergeCell ref="A1:N1"/>
    <mergeCell ref="A2:A4"/>
    <mergeCell ref="B2:B4"/>
    <mergeCell ref="C2:C4"/>
    <mergeCell ref="D2:D4"/>
    <mergeCell ref="E2:L2"/>
    <mergeCell ref="M2:M4"/>
    <mergeCell ref="N2:N4"/>
    <mergeCell ref="E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abSelected="1" workbookViewId="0">
      <selection activeCell="N22" sqref="N22"/>
    </sheetView>
  </sheetViews>
  <sheetFormatPr defaultRowHeight="15"/>
  <cols>
    <col min="19" max="34" width="4" customWidth="1"/>
  </cols>
  <sheetData>
    <row r="1" spans="1:44" ht="22.5">
      <c r="A1" s="278" t="s">
        <v>254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</row>
    <row r="2" spans="1:44" ht="20.25">
      <c r="A2" s="279" t="s">
        <v>255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</row>
    <row r="3" spans="1:44">
      <c r="A3" s="280" t="s">
        <v>256</v>
      </c>
      <c r="B3" s="281" t="s">
        <v>257</v>
      </c>
      <c r="C3" s="281" t="s">
        <v>258</v>
      </c>
      <c r="D3" s="281" t="s">
        <v>259</v>
      </c>
      <c r="E3" s="281" t="s">
        <v>260</v>
      </c>
      <c r="F3" s="281" t="s">
        <v>261</v>
      </c>
      <c r="G3" s="281" t="s">
        <v>262</v>
      </c>
      <c r="H3" s="281" t="s">
        <v>263</v>
      </c>
      <c r="I3" s="282" t="s">
        <v>264</v>
      </c>
      <c r="J3" s="281" t="s">
        <v>265</v>
      </c>
      <c r="K3" s="281" t="s">
        <v>266</v>
      </c>
      <c r="L3" s="281" t="s">
        <v>132</v>
      </c>
      <c r="M3" s="281" t="s">
        <v>267</v>
      </c>
      <c r="N3" s="281" t="s">
        <v>268</v>
      </c>
      <c r="O3" s="281" t="s">
        <v>269</v>
      </c>
      <c r="P3" s="281" t="s">
        <v>270</v>
      </c>
      <c r="Q3" s="281" t="s">
        <v>271</v>
      </c>
      <c r="R3" s="281" t="s">
        <v>272</v>
      </c>
      <c r="S3" s="281" t="s">
        <v>273</v>
      </c>
      <c r="T3" s="281" t="s">
        <v>274</v>
      </c>
      <c r="U3" s="281" t="s">
        <v>275</v>
      </c>
      <c r="V3" s="281" t="s">
        <v>276</v>
      </c>
      <c r="W3" s="281" t="s">
        <v>131</v>
      </c>
      <c r="X3" s="281" t="s">
        <v>277</v>
      </c>
      <c r="Y3" s="281" t="s">
        <v>128</v>
      </c>
      <c r="Z3" s="281" t="s">
        <v>278</v>
      </c>
      <c r="AA3" s="281" t="s">
        <v>279</v>
      </c>
      <c r="AB3" s="281" t="s">
        <v>280</v>
      </c>
      <c r="AC3" s="281" t="s">
        <v>137</v>
      </c>
      <c r="AD3" s="281" t="s">
        <v>138</v>
      </c>
      <c r="AE3" s="281" t="s">
        <v>113</v>
      </c>
      <c r="AF3" s="281" t="s">
        <v>143</v>
      </c>
      <c r="AG3" s="281" t="s">
        <v>143</v>
      </c>
      <c r="AH3" s="281" t="s">
        <v>143</v>
      </c>
      <c r="AI3" s="281" t="s">
        <v>40</v>
      </c>
      <c r="AJ3" s="283" t="s">
        <v>281</v>
      </c>
      <c r="AK3" s="284"/>
      <c r="AL3" s="284"/>
      <c r="AM3" s="285"/>
      <c r="AN3" s="283" t="s">
        <v>282</v>
      </c>
      <c r="AO3" s="284"/>
      <c r="AP3" s="284"/>
      <c r="AQ3" s="285"/>
      <c r="AR3" s="280" t="s">
        <v>283</v>
      </c>
    </row>
    <row r="4" spans="1:44">
      <c r="A4" s="280" t="s">
        <v>284</v>
      </c>
      <c r="B4" s="286"/>
      <c r="C4" s="286"/>
      <c r="D4" s="286"/>
      <c r="E4" s="286"/>
      <c r="F4" s="286"/>
      <c r="G4" s="286"/>
      <c r="H4" s="286"/>
      <c r="I4" s="287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0" t="s">
        <v>285</v>
      </c>
      <c r="AK4" s="280" t="s">
        <v>286</v>
      </c>
      <c r="AL4" s="280" t="s">
        <v>287</v>
      </c>
      <c r="AM4" s="280" t="s">
        <v>143</v>
      </c>
      <c r="AN4" s="280" t="s">
        <v>288</v>
      </c>
      <c r="AO4" s="288" t="s">
        <v>289</v>
      </c>
      <c r="AP4" s="288" t="s">
        <v>290</v>
      </c>
      <c r="AQ4" s="280" t="s">
        <v>291</v>
      </c>
      <c r="AR4" s="280"/>
    </row>
    <row r="5" spans="1:44">
      <c r="A5" s="280" t="s">
        <v>292</v>
      </c>
      <c r="B5" s="289"/>
      <c r="C5" s="289"/>
      <c r="D5" s="289"/>
      <c r="E5" s="289">
        <v>7</v>
      </c>
      <c r="F5" s="289"/>
      <c r="G5" s="289"/>
      <c r="H5" s="289"/>
      <c r="I5" s="289"/>
      <c r="J5" s="289"/>
      <c r="K5" s="289"/>
      <c r="L5" s="289"/>
      <c r="M5" s="289"/>
      <c r="N5" s="289"/>
      <c r="O5" s="289">
        <v>1</v>
      </c>
      <c r="P5" s="289">
        <v>3</v>
      </c>
      <c r="Q5" s="289"/>
      <c r="R5" s="289">
        <v>4</v>
      </c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90">
        <f>SUM(B5:AH5)</f>
        <v>15</v>
      </c>
      <c r="AJ5" s="289"/>
      <c r="AK5" s="289"/>
      <c r="AL5" s="289"/>
      <c r="AM5" s="289"/>
      <c r="AN5" s="289">
        <v>7</v>
      </c>
      <c r="AO5" s="289">
        <v>2</v>
      </c>
      <c r="AP5" s="289">
        <v>4</v>
      </c>
      <c r="AQ5" s="289">
        <v>2</v>
      </c>
      <c r="AR5" s="290">
        <f>SUM(AN5:AQ5)</f>
        <v>15</v>
      </c>
    </row>
    <row r="6" spans="1:44">
      <c r="A6" s="288" t="s">
        <v>293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90">
        <f t="shared" ref="AI6:AI10" si="0">SUM(B6:AH6)</f>
        <v>0</v>
      </c>
      <c r="AJ6" s="289"/>
      <c r="AK6" s="289"/>
      <c r="AL6" s="289"/>
      <c r="AM6" s="289"/>
      <c r="AN6" s="289"/>
      <c r="AO6" s="289"/>
      <c r="AP6" s="289"/>
      <c r="AQ6" s="289"/>
      <c r="AR6" s="290">
        <f t="shared" ref="AR6:AR10" si="1">SUM(AN6:AQ6)</f>
        <v>0</v>
      </c>
    </row>
    <row r="7" spans="1:44">
      <c r="A7" s="288" t="s">
        <v>294</v>
      </c>
      <c r="B7" s="289">
        <v>183</v>
      </c>
      <c r="C7" s="289">
        <v>996</v>
      </c>
      <c r="D7" s="289">
        <v>12</v>
      </c>
      <c r="E7" s="289"/>
      <c r="F7" s="289"/>
      <c r="G7" s="289">
        <v>10</v>
      </c>
      <c r="H7" s="289"/>
      <c r="I7" s="289"/>
      <c r="J7" s="289">
        <v>15</v>
      </c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90">
        <f t="shared" si="0"/>
        <v>1216</v>
      </c>
      <c r="AJ7" s="289"/>
      <c r="AK7" s="289"/>
      <c r="AL7" s="289"/>
      <c r="AM7" s="289"/>
      <c r="AN7" s="289">
        <v>718</v>
      </c>
      <c r="AO7" s="289">
        <v>235</v>
      </c>
      <c r="AP7" s="289">
        <v>174</v>
      </c>
      <c r="AQ7" s="289">
        <v>89</v>
      </c>
      <c r="AR7" s="290">
        <f t="shared" si="1"/>
        <v>1216</v>
      </c>
    </row>
    <row r="8" spans="1:44">
      <c r="A8" s="288" t="s">
        <v>295</v>
      </c>
      <c r="B8" s="289"/>
      <c r="C8" s="289">
        <v>142</v>
      </c>
      <c r="D8" s="289">
        <v>14</v>
      </c>
      <c r="E8" s="289"/>
      <c r="F8" s="289"/>
      <c r="G8" s="289"/>
      <c r="H8" s="289"/>
      <c r="I8" s="289"/>
      <c r="J8" s="289"/>
      <c r="K8" s="289"/>
      <c r="L8" s="289">
        <v>2</v>
      </c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90">
        <f t="shared" si="0"/>
        <v>158</v>
      </c>
      <c r="AJ8" s="289"/>
      <c r="AK8" s="289"/>
      <c r="AL8" s="289"/>
      <c r="AM8" s="289"/>
      <c r="AN8" s="289">
        <v>87</v>
      </c>
      <c r="AO8" s="289">
        <v>46</v>
      </c>
      <c r="AP8" s="289">
        <v>18</v>
      </c>
      <c r="AQ8" s="289">
        <v>7</v>
      </c>
      <c r="AR8" s="290">
        <f t="shared" si="1"/>
        <v>158</v>
      </c>
    </row>
    <row r="9" spans="1:44">
      <c r="A9" s="288" t="s">
        <v>296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>
        <f t="shared" si="0"/>
        <v>0</v>
      </c>
      <c r="AJ9" s="289"/>
      <c r="AK9" s="289"/>
      <c r="AL9" s="289"/>
      <c r="AM9" s="289"/>
      <c r="AN9" s="289"/>
      <c r="AO9" s="289"/>
      <c r="AP9" s="289"/>
      <c r="AQ9" s="289"/>
      <c r="AR9" s="290">
        <f t="shared" si="1"/>
        <v>0</v>
      </c>
    </row>
    <row r="10" spans="1:44" ht="18">
      <c r="A10" s="280" t="s">
        <v>297</v>
      </c>
      <c r="B10" s="289"/>
      <c r="C10" s="289"/>
      <c r="D10" s="289">
        <v>6</v>
      </c>
      <c r="E10" s="289"/>
      <c r="F10" s="289"/>
      <c r="G10" s="289"/>
      <c r="H10" s="289">
        <v>1</v>
      </c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90">
        <f t="shared" si="0"/>
        <v>7</v>
      </c>
      <c r="AJ10" s="289"/>
      <c r="AK10" s="289"/>
      <c r="AL10" s="289"/>
      <c r="AM10" s="289"/>
      <c r="AN10" s="289">
        <v>1</v>
      </c>
      <c r="AO10" s="289">
        <v>4</v>
      </c>
      <c r="AP10" s="289">
        <v>2</v>
      </c>
      <c r="AQ10" s="289">
        <v>0</v>
      </c>
      <c r="AR10" s="290">
        <f t="shared" si="1"/>
        <v>7</v>
      </c>
    </row>
    <row r="11" spans="1:44">
      <c r="A11" s="280" t="s">
        <v>40</v>
      </c>
      <c r="B11" s="290">
        <f>SUM(B5:B10)</f>
        <v>183</v>
      </c>
      <c r="C11" s="290">
        <f t="shared" ref="C11:AR11" si="2">SUM(C5:C10)</f>
        <v>1138</v>
      </c>
      <c r="D11" s="290">
        <f t="shared" si="2"/>
        <v>32</v>
      </c>
      <c r="E11" s="290">
        <f t="shared" si="2"/>
        <v>7</v>
      </c>
      <c r="F11" s="290">
        <f t="shared" si="2"/>
        <v>0</v>
      </c>
      <c r="G11" s="290">
        <f t="shared" si="2"/>
        <v>10</v>
      </c>
      <c r="H11" s="290">
        <f t="shared" si="2"/>
        <v>1</v>
      </c>
      <c r="I11" s="290">
        <f t="shared" si="2"/>
        <v>0</v>
      </c>
      <c r="J11" s="290">
        <f t="shared" si="2"/>
        <v>15</v>
      </c>
      <c r="K11" s="290">
        <f t="shared" si="2"/>
        <v>0</v>
      </c>
      <c r="L11" s="290">
        <f t="shared" si="2"/>
        <v>2</v>
      </c>
      <c r="M11" s="290">
        <f t="shared" si="2"/>
        <v>0</v>
      </c>
      <c r="N11" s="290">
        <f t="shared" si="2"/>
        <v>0</v>
      </c>
      <c r="O11" s="290">
        <f t="shared" si="2"/>
        <v>1</v>
      </c>
      <c r="P11" s="290">
        <f t="shared" si="2"/>
        <v>3</v>
      </c>
      <c r="Q11" s="290">
        <f t="shared" si="2"/>
        <v>0</v>
      </c>
      <c r="R11" s="290">
        <f t="shared" si="2"/>
        <v>4</v>
      </c>
      <c r="S11" s="290">
        <f t="shared" si="2"/>
        <v>0</v>
      </c>
      <c r="T11" s="290">
        <f t="shared" si="2"/>
        <v>0</v>
      </c>
      <c r="U11" s="290">
        <f t="shared" si="2"/>
        <v>0</v>
      </c>
      <c r="V11" s="290">
        <f t="shared" si="2"/>
        <v>0</v>
      </c>
      <c r="W11" s="290">
        <f t="shared" si="2"/>
        <v>0</v>
      </c>
      <c r="X11" s="290">
        <f t="shared" si="2"/>
        <v>0</v>
      </c>
      <c r="Y11" s="290">
        <f t="shared" si="2"/>
        <v>0</v>
      </c>
      <c r="Z11" s="290">
        <f t="shared" si="2"/>
        <v>0</v>
      </c>
      <c r="AA11" s="290">
        <f t="shared" si="2"/>
        <v>0</v>
      </c>
      <c r="AB11" s="290">
        <f t="shared" si="2"/>
        <v>0</v>
      </c>
      <c r="AC11" s="290">
        <f t="shared" si="2"/>
        <v>0</v>
      </c>
      <c r="AD11" s="290">
        <f t="shared" si="2"/>
        <v>0</v>
      </c>
      <c r="AE11" s="290">
        <f t="shared" si="2"/>
        <v>0</v>
      </c>
      <c r="AF11" s="290">
        <f t="shared" si="2"/>
        <v>0</v>
      </c>
      <c r="AG11" s="290">
        <f t="shared" si="2"/>
        <v>0</v>
      </c>
      <c r="AH11" s="290">
        <f t="shared" si="2"/>
        <v>0</v>
      </c>
      <c r="AI11" s="290">
        <f t="shared" si="2"/>
        <v>1396</v>
      </c>
      <c r="AJ11" s="290">
        <f t="shared" si="2"/>
        <v>0</v>
      </c>
      <c r="AK11" s="290">
        <f t="shared" si="2"/>
        <v>0</v>
      </c>
      <c r="AL11" s="290">
        <f t="shared" si="2"/>
        <v>0</v>
      </c>
      <c r="AM11" s="290">
        <f t="shared" si="2"/>
        <v>0</v>
      </c>
      <c r="AN11" s="290">
        <f t="shared" si="2"/>
        <v>813</v>
      </c>
      <c r="AO11" s="290">
        <f t="shared" si="2"/>
        <v>287</v>
      </c>
      <c r="AP11" s="290">
        <f t="shared" si="2"/>
        <v>198</v>
      </c>
      <c r="AQ11" s="290">
        <f t="shared" si="2"/>
        <v>98</v>
      </c>
      <c r="AR11" s="290">
        <f t="shared" si="2"/>
        <v>1396</v>
      </c>
    </row>
    <row r="12" spans="1:44" ht="20.25">
      <c r="A12" s="291" t="s">
        <v>298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3"/>
      <c r="AO12" s="293"/>
      <c r="AP12" s="293"/>
      <c r="AQ12" s="293"/>
      <c r="AR12" s="293"/>
    </row>
    <row r="13" spans="1:44">
      <c r="A13" s="294" t="s">
        <v>299</v>
      </c>
      <c r="B13" s="295" t="s">
        <v>300</v>
      </c>
      <c r="C13" s="296"/>
      <c r="D13" s="296"/>
      <c r="E13" s="296"/>
      <c r="F13" s="296"/>
      <c r="G13" s="296"/>
      <c r="H13" s="296"/>
      <c r="I13" s="296"/>
      <c r="J13" s="296"/>
      <c r="K13" s="297"/>
      <c r="L13" s="298" t="s">
        <v>301</v>
      </c>
      <c r="M13" s="299"/>
      <c r="N13" s="299"/>
      <c r="O13" s="299"/>
      <c r="P13" s="300"/>
      <c r="Q13" s="301" t="s">
        <v>40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3"/>
      <c r="AK13" s="304"/>
      <c r="AL13" s="304"/>
      <c r="AM13" s="304"/>
      <c r="AN13" s="1"/>
      <c r="AO13" s="293"/>
      <c r="AP13" s="293"/>
      <c r="AQ13" s="293"/>
      <c r="AR13" s="293"/>
    </row>
    <row r="14" spans="1:44">
      <c r="A14" s="305"/>
      <c r="B14" s="306" t="s">
        <v>302</v>
      </c>
      <c r="C14" s="307" t="s">
        <v>303</v>
      </c>
      <c r="D14" s="307" t="s">
        <v>304</v>
      </c>
      <c r="E14" s="307" t="s">
        <v>305</v>
      </c>
      <c r="F14" s="307" t="s">
        <v>306</v>
      </c>
      <c r="G14" s="307" t="s">
        <v>307</v>
      </c>
      <c r="H14" s="307" t="s">
        <v>308</v>
      </c>
      <c r="I14" s="307" t="s">
        <v>309</v>
      </c>
      <c r="J14" s="308" t="s">
        <v>143</v>
      </c>
      <c r="K14" s="308" t="s">
        <v>40</v>
      </c>
      <c r="L14" s="309" t="s">
        <v>310</v>
      </c>
      <c r="M14" s="310" t="s">
        <v>311</v>
      </c>
      <c r="N14" s="310" t="s">
        <v>289</v>
      </c>
      <c r="O14" s="310" t="s">
        <v>290</v>
      </c>
      <c r="P14" s="301" t="s">
        <v>312</v>
      </c>
      <c r="Q14" s="30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03"/>
      <c r="AK14" s="304"/>
      <c r="AL14" s="304"/>
      <c r="AM14" s="304"/>
      <c r="AN14" s="1"/>
      <c r="AO14" s="293"/>
      <c r="AP14" s="293"/>
      <c r="AQ14" s="293"/>
      <c r="AR14" s="293"/>
    </row>
    <row r="15" spans="1:44" ht="28.5">
      <c r="A15" s="312" t="s">
        <v>313</v>
      </c>
      <c r="B15" s="289">
        <v>0</v>
      </c>
      <c r="C15" s="289">
        <v>0</v>
      </c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f>SUM(B15:J15)</f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f>SUM(L15:P15)</f>
        <v>0</v>
      </c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4"/>
      <c r="AK15" s="1"/>
      <c r="AL15" s="1"/>
      <c r="AM15" s="1"/>
      <c r="AN15" s="1"/>
      <c r="AO15" s="293"/>
      <c r="AP15" s="293"/>
      <c r="AQ15" s="293"/>
      <c r="AR15" s="293"/>
    </row>
    <row r="16" spans="1:44" ht="42.75">
      <c r="A16" s="312" t="s">
        <v>314</v>
      </c>
      <c r="B16" s="289">
        <v>0</v>
      </c>
      <c r="C16" s="289">
        <v>0</v>
      </c>
      <c r="D16" s="289">
        <v>1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f>SUM(B16:J16)</f>
        <v>1</v>
      </c>
      <c r="L16" s="289">
        <v>0</v>
      </c>
      <c r="M16" s="289">
        <v>1</v>
      </c>
      <c r="N16" s="289">
        <v>0</v>
      </c>
      <c r="O16" s="289">
        <v>0</v>
      </c>
      <c r="P16" s="289">
        <v>0</v>
      </c>
      <c r="Q16" s="289">
        <f>SUM(L16:P16)</f>
        <v>1</v>
      </c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4"/>
      <c r="AK16" s="1"/>
      <c r="AL16" s="1"/>
      <c r="AM16" s="1"/>
      <c r="AN16" s="1"/>
      <c r="AO16" s="293"/>
      <c r="AP16" s="293"/>
      <c r="AQ16" s="293"/>
      <c r="AR16" s="293"/>
    </row>
    <row r="17" spans="1:44">
      <c r="A17" s="315" t="s">
        <v>40</v>
      </c>
      <c r="B17" s="290">
        <f>SUM(B15:B16)</f>
        <v>0</v>
      </c>
      <c r="C17" s="290">
        <f t="shared" ref="C17:Q17" si="3">SUM(C15:C16)</f>
        <v>0</v>
      </c>
      <c r="D17" s="290">
        <f t="shared" si="3"/>
        <v>1</v>
      </c>
      <c r="E17" s="290">
        <f t="shared" si="3"/>
        <v>0</v>
      </c>
      <c r="F17" s="290">
        <f t="shared" si="3"/>
        <v>0</v>
      </c>
      <c r="G17" s="290">
        <f t="shared" si="3"/>
        <v>0</v>
      </c>
      <c r="H17" s="290">
        <f t="shared" si="3"/>
        <v>0</v>
      </c>
      <c r="I17" s="290">
        <f t="shared" si="3"/>
        <v>0</v>
      </c>
      <c r="J17" s="290">
        <f t="shared" si="3"/>
        <v>0</v>
      </c>
      <c r="K17" s="290">
        <f t="shared" ref="K17" si="4">SUM(B17:J17)</f>
        <v>1</v>
      </c>
      <c r="L17" s="290">
        <f t="shared" si="3"/>
        <v>0</v>
      </c>
      <c r="M17" s="290">
        <f t="shared" si="3"/>
        <v>1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1</v>
      </c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4"/>
      <c r="AK17" s="1"/>
      <c r="AL17" s="1"/>
      <c r="AM17" s="1"/>
      <c r="AN17" s="1"/>
      <c r="AO17" s="293"/>
      <c r="AP17" s="293"/>
      <c r="AQ17" s="293"/>
      <c r="AR17" s="293"/>
    </row>
    <row r="18" spans="1:44" ht="20.25">
      <c r="A18" s="291" t="s">
        <v>315</v>
      </c>
      <c r="B18" s="291"/>
      <c r="C18" s="291"/>
      <c r="D18" s="291"/>
      <c r="E18" s="291"/>
      <c r="F18" s="291"/>
      <c r="G18" s="291"/>
      <c r="H18" s="292"/>
      <c r="I18" s="292"/>
      <c r="J18" s="316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293"/>
      <c r="AK18" s="293"/>
      <c r="AL18" s="293"/>
      <c r="AM18" s="293"/>
      <c r="AN18" s="293"/>
      <c r="AO18" s="293"/>
      <c r="AP18" s="293"/>
      <c r="AQ18" s="293"/>
      <c r="AR18" s="293"/>
    </row>
    <row r="19" spans="1:44" ht="28.5">
      <c r="A19" s="318" t="s">
        <v>316</v>
      </c>
      <c r="B19" s="318" t="s">
        <v>317</v>
      </c>
      <c r="C19" s="318" t="s">
        <v>318</v>
      </c>
      <c r="D19" s="318" t="s">
        <v>319</v>
      </c>
      <c r="E19" s="318" t="s">
        <v>320</v>
      </c>
      <c r="F19" s="318" t="s">
        <v>321</v>
      </c>
      <c r="G19" s="318" t="s">
        <v>283</v>
      </c>
      <c r="H19" s="302"/>
      <c r="I19" s="302"/>
      <c r="J19" s="303"/>
      <c r="K19" s="302"/>
      <c r="L19" s="302"/>
      <c r="M19" s="302"/>
      <c r="N19" s="319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293"/>
      <c r="AK19" s="293"/>
      <c r="AL19" s="293"/>
      <c r="AM19" s="293"/>
      <c r="AN19" s="293"/>
      <c r="AO19" s="293"/>
      <c r="AP19" s="293"/>
      <c r="AQ19" s="293"/>
      <c r="AR19" s="293"/>
    </row>
    <row r="20" spans="1:44">
      <c r="A20" s="318" t="s">
        <v>322</v>
      </c>
      <c r="B20" s="289">
        <v>2</v>
      </c>
      <c r="C20" s="289">
        <v>10</v>
      </c>
      <c r="D20" s="289">
        <v>1</v>
      </c>
      <c r="E20" s="289">
        <v>6</v>
      </c>
      <c r="F20" s="289">
        <v>1</v>
      </c>
      <c r="G20" s="290">
        <f>SUM(B20:F20)</f>
        <v>20</v>
      </c>
      <c r="H20" s="313"/>
      <c r="I20" s="313"/>
      <c r="J20" s="314"/>
      <c r="K20" s="313"/>
      <c r="L20" s="313"/>
      <c r="M20" s="313"/>
      <c r="N20" s="302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293"/>
      <c r="AK20" s="293"/>
      <c r="AL20" s="293"/>
      <c r="AM20" s="293"/>
      <c r="AN20" s="293"/>
      <c r="AO20" s="293"/>
      <c r="AP20" s="293"/>
      <c r="AQ20" s="293"/>
      <c r="AR20" s="293"/>
    </row>
    <row r="21" spans="1:44">
      <c r="A21" s="318" t="s">
        <v>323</v>
      </c>
      <c r="B21" s="289">
        <v>3</v>
      </c>
      <c r="C21" s="289">
        <v>3</v>
      </c>
      <c r="D21" s="289">
        <v>11</v>
      </c>
      <c r="E21" s="289">
        <v>5</v>
      </c>
      <c r="F21" s="289">
        <v>1</v>
      </c>
      <c r="G21" s="290">
        <f>SUM(B21:F21)</f>
        <v>23</v>
      </c>
      <c r="H21" s="313"/>
      <c r="I21" s="313"/>
      <c r="J21" s="314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293"/>
      <c r="AK21" s="293"/>
      <c r="AL21" s="293"/>
      <c r="AM21" s="293"/>
      <c r="AN21" s="293"/>
      <c r="AO21" s="293"/>
      <c r="AP21" s="293"/>
      <c r="AQ21" s="293"/>
      <c r="AR21" s="293"/>
    </row>
    <row r="22" spans="1:44">
      <c r="A22" s="318" t="s">
        <v>40</v>
      </c>
      <c r="B22" s="290">
        <f>SUM(B20:B21)</f>
        <v>5</v>
      </c>
      <c r="C22" s="290">
        <f t="shared" ref="C22:F22" si="5">SUM(C20:C21)</f>
        <v>13</v>
      </c>
      <c r="D22" s="290">
        <f t="shared" si="5"/>
        <v>12</v>
      </c>
      <c r="E22" s="290">
        <f t="shared" si="5"/>
        <v>11</v>
      </c>
      <c r="F22" s="290">
        <f t="shared" si="5"/>
        <v>2</v>
      </c>
      <c r="G22" s="290">
        <f t="shared" ref="G22" si="6">SUM(B22:F22)</f>
        <v>43</v>
      </c>
      <c r="H22" s="313"/>
      <c r="I22" s="313"/>
      <c r="J22" s="314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293"/>
      <c r="AK22" s="293"/>
      <c r="AL22" s="293"/>
      <c r="AM22" s="293"/>
      <c r="AN22" s="293"/>
      <c r="AO22" s="293"/>
      <c r="AP22" s="293"/>
      <c r="AQ22" s="293"/>
      <c r="AR22" s="293"/>
    </row>
    <row r="23" spans="1:44" ht="20.25">
      <c r="A23" s="291" t="s">
        <v>324</v>
      </c>
      <c r="B23" s="291"/>
      <c r="C23" s="291"/>
      <c r="D23" s="291"/>
      <c r="E23" s="291"/>
      <c r="F23" s="291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293"/>
      <c r="AO23" s="293"/>
      <c r="AP23" s="293"/>
      <c r="AQ23" s="293"/>
      <c r="AR23" s="293"/>
    </row>
    <row r="24" spans="1:44">
      <c r="A24" s="321" t="s">
        <v>299</v>
      </c>
      <c r="B24" s="322" t="s">
        <v>310</v>
      </c>
      <c r="C24" s="323" t="s">
        <v>311</v>
      </c>
      <c r="D24" s="323" t="s">
        <v>289</v>
      </c>
      <c r="E24" s="323" t="s">
        <v>290</v>
      </c>
      <c r="F24" s="321" t="s">
        <v>291</v>
      </c>
      <c r="G24" s="321" t="s">
        <v>40</v>
      </c>
      <c r="H24" s="302"/>
      <c r="I24" s="302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17"/>
      <c r="AL24" s="317"/>
      <c r="AM24" s="317"/>
      <c r="AN24" s="324"/>
      <c r="AO24" s="324"/>
      <c r="AP24" s="324"/>
      <c r="AQ24" s="293"/>
      <c r="AR24" s="293"/>
    </row>
    <row r="25" spans="1:44" ht="42.75">
      <c r="A25" s="322" t="s">
        <v>325</v>
      </c>
      <c r="B25" s="325">
        <v>0</v>
      </c>
      <c r="C25" s="325">
        <v>0</v>
      </c>
      <c r="D25" s="325">
        <v>0</v>
      </c>
      <c r="E25" s="325">
        <v>0</v>
      </c>
      <c r="F25" s="325">
        <v>0</v>
      </c>
      <c r="G25" s="325">
        <f t="shared" ref="G25:G27" si="7">SUM(B25:F25)</f>
        <v>0</v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4"/>
      <c r="AO25" s="324"/>
      <c r="AP25" s="324"/>
      <c r="AQ25" s="293"/>
      <c r="AR25" s="293"/>
    </row>
    <row r="26" spans="1:44" ht="57">
      <c r="A26" s="321" t="s">
        <v>326</v>
      </c>
      <c r="B26" s="325">
        <v>0</v>
      </c>
      <c r="C26" s="325">
        <v>0</v>
      </c>
      <c r="D26" s="325">
        <v>0</v>
      </c>
      <c r="E26" s="325">
        <v>0</v>
      </c>
      <c r="F26" s="325">
        <v>0</v>
      </c>
      <c r="G26" s="325">
        <f t="shared" si="7"/>
        <v>0</v>
      </c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4"/>
      <c r="AO26" s="324"/>
      <c r="AP26" s="324"/>
      <c r="AQ26" s="293"/>
      <c r="AR26" s="293"/>
    </row>
    <row r="27" spans="1:44" ht="42.75">
      <c r="A27" s="321" t="s">
        <v>327</v>
      </c>
      <c r="B27" s="325">
        <v>0</v>
      </c>
      <c r="C27" s="325">
        <v>1</v>
      </c>
      <c r="D27" s="325">
        <v>3</v>
      </c>
      <c r="E27" s="325">
        <v>1</v>
      </c>
      <c r="F27" s="325">
        <v>0</v>
      </c>
      <c r="G27" s="325">
        <f t="shared" si="7"/>
        <v>5</v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4"/>
      <c r="AO27" s="324"/>
      <c r="AP27" s="324"/>
      <c r="AQ27" s="293"/>
      <c r="AR27" s="293"/>
    </row>
    <row r="28" spans="1:44" ht="42.75">
      <c r="A28" s="321" t="s">
        <v>328</v>
      </c>
      <c r="B28" s="325">
        <v>12</v>
      </c>
      <c r="C28" s="325">
        <v>3</v>
      </c>
      <c r="D28" s="325">
        <v>23</v>
      </c>
      <c r="E28" s="325">
        <v>2</v>
      </c>
      <c r="F28" s="325">
        <v>0</v>
      </c>
      <c r="G28" s="325">
        <f>SUM(B28:F28)</f>
        <v>40</v>
      </c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4"/>
      <c r="AO28" s="324"/>
      <c r="AP28" s="324"/>
      <c r="AQ28" s="293"/>
      <c r="AR28" s="293"/>
    </row>
    <row r="29" spans="1:44" ht="42.75">
      <c r="A29" s="321" t="s">
        <v>329</v>
      </c>
      <c r="B29" s="325">
        <v>8</v>
      </c>
      <c r="C29" s="325">
        <v>2</v>
      </c>
      <c r="D29" s="325">
        <v>33</v>
      </c>
      <c r="E29" s="325">
        <v>17</v>
      </c>
      <c r="F29" s="325">
        <v>2</v>
      </c>
      <c r="G29" s="325">
        <f t="shared" ref="G29:G33" si="8">SUM(B29:F29)</f>
        <v>62</v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4"/>
      <c r="AO29" s="324"/>
      <c r="AP29" s="324"/>
      <c r="AQ29" s="293"/>
      <c r="AR29" s="293"/>
    </row>
    <row r="30" spans="1:44" ht="42.75">
      <c r="A30" s="321" t="s">
        <v>330</v>
      </c>
      <c r="B30" s="325">
        <v>0</v>
      </c>
      <c r="C30" s="325">
        <v>0</v>
      </c>
      <c r="D30" s="325">
        <v>0</v>
      </c>
      <c r="E30" s="325">
        <v>0</v>
      </c>
      <c r="F30" s="325">
        <v>0</v>
      </c>
      <c r="G30" s="325">
        <f t="shared" si="8"/>
        <v>0</v>
      </c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4"/>
      <c r="AO30" s="324"/>
      <c r="AP30" s="324"/>
      <c r="AQ30" s="293"/>
      <c r="AR30" s="293"/>
    </row>
    <row r="31" spans="1:44" ht="28.5">
      <c r="A31" s="321" t="s">
        <v>331</v>
      </c>
      <c r="B31" s="325">
        <v>0</v>
      </c>
      <c r="C31" s="325">
        <v>0</v>
      </c>
      <c r="D31" s="325">
        <v>0</v>
      </c>
      <c r="E31" s="325">
        <v>0</v>
      </c>
      <c r="F31" s="325">
        <v>0</v>
      </c>
      <c r="G31" s="325">
        <f t="shared" si="8"/>
        <v>0</v>
      </c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4"/>
      <c r="AO31" s="324"/>
      <c r="AP31" s="324"/>
      <c r="AQ31" s="293"/>
      <c r="AR31" s="293"/>
    </row>
    <row r="32" spans="1:44" ht="28.5">
      <c r="A32" s="321" t="s">
        <v>332</v>
      </c>
      <c r="B32" s="325">
        <v>0</v>
      </c>
      <c r="C32" s="325">
        <v>0</v>
      </c>
      <c r="D32" s="325">
        <v>0</v>
      </c>
      <c r="E32" s="325">
        <v>0</v>
      </c>
      <c r="F32" s="325">
        <v>0</v>
      </c>
      <c r="G32" s="325">
        <f t="shared" si="8"/>
        <v>0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4"/>
      <c r="AO32" s="324"/>
      <c r="AP32" s="324"/>
      <c r="AQ32" s="293"/>
      <c r="AR32" s="293"/>
    </row>
    <row r="33" spans="1:44">
      <c r="A33" s="321" t="s">
        <v>333</v>
      </c>
      <c r="B33" s="325">
        <v>7</v>
      </c>
      <c r="C33" s="325">
        <v>3</v>
      </c>
      <c r="D33" s="325">
        <v>1</v>
      </c>
      <c r="E33" s="325">
        <v>1</v>
      </c>
      <c r="F33" s="325">
        <v>0</v>
      </c>
      <c r="G33" s="325">
        <f t="shared" si="8"/>
        <v>12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4"/>
      <c r="AO33" s="324"/>
      <c r="AP33" s="324"/>
      <c r="AQ33" s="293"/>
      <c r="AR33" s="293"/>
    </row>
    <row r="34" spans="1:44" ht="17.25">
      <c r="A34" s="321" t="s">
        <v>40</v>
      </c>
      <c r="B34" s="327">
        <f>SUM(B25:B33)</f>
        <v>27</v>
      </c>
      <c r="C34" s="327">
        <v>9</v>
      </c>
      <c r="D34" s="327">
        <f t="shared" ref="D34:G34" si="9">SUM(D25:D33)</f>
        <v>60</v>
      </c>
      <c r="E34" s="327">
        <f t="shared" si="9"/>
        <v>21</v>
      </c>
      <c r="F34" s="327">
        <f>SUM(F25:F33)</f>
        <v>2</v>
      </c>
      <c r="G34" s="327">
        <f t="shared" si="9"/>
        <v>119</v>
      </c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</row>
  </sheetData>
  <mergeCells count="44">
    <mergeCell ref="A18:G18"/>
    <mergeCell ref="A23:F23"/>
    <mergeCell ref="AH3:AH4"/>
    <mergeCell ref="AI3:AI4"/>
    <mergeCell ref="AJ3:AM3"/>
    <mergeCell ref="AN3:AQ3"/>
    <mergeCell ref="A12:O12"/>
    <mergeCell ref="A13:A14"/>
    <mergeCell ref="B13:K13"/>
    <mergeCell ref="L13:P13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درجه مکانیزاسیون محصولات باغی98</vt:lpstr>
      <vt:lpstr>ضریب مکانیزاسیون98</vt:lpstr>
      <vt:lpstr>درجه مکانیزاسیون زراعی 98</vt:lpstr>
      <vt:lpstr>ضريب مكانيزاسيون باغي سال 98</vt:lpstr>
      <vt:lpstr>آمار ماشین های خودگردان 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sabri</cp:lastModifiedBy>
  <dcterms:created xsi:type="dcterms:W3CDTF">2017-04-09T06:16:33Z</dcterms:created>
  <dcterms:modified xsi:type="dcterms:W3CDTF">2020-09-17T05:45:22Z</dcterms:modified>
</cp:coreProperties>
</file>